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P-DATA01\bp-data01\nichidankyo\補助金関連\2016年度\エネルギー使用合理化\支給素材\20160404\５／５ダウンロード資料\"/>
    </mc:Choice>
  </mc:AlternateContent>
  <bookViews>
    <workbookView xWindow="7830" yWindow="0" windowWidth="7470" windowHeight="9435"/>
  </bookViews>
  <sheets>
    <sheet name="はじめに" sheetId="7" r:id="rId1"/>
    <sheet name="燃料補正計算式" sheetId="17" r:id="rId2"/>
    <sheet name="【計算ｼｰﾄ①】省ｴﾈ率 " sheetId="1" r:id="rId3"/>
    <sheet name="【計算シート②】省CO2率等" sheetId="16" r:id="rId4"/>
    <sheet name="申請額算出シート" sheetId="18" r:id="rId5"/>
    <sheet name="原単位シート" sheetId="2" r:id="rId6"/>
  </sheets>
  <definedNames>
    <definedName name="_xlnm.Print_Area" localSheetId="1">燃料補正計算式!$B$1:$T$129</definedName>
    <definedName name="燃料種">原単位シート!$B$4:$B$18</definedName>
  </definedNames>
  <calcPr calcId="152511"/>
</workbook>
</file>

<file path=xl/calcChain.xml><?xml version="1.0" encoding="utf-8"?>
<calcChain xmlns="http://schemas.openxmlformats.org/spreadsheetml/2006/main">
  <c r="C1" i="16" l="1"/>
  <c r="C1" i="1"/>
  <c r="G13" i="18"/>
  <c r="D24" i="18" s="1"/>
  <c r="E24" i="18" s="1"/>
  <c r="G24" i="18" s="1"/>
  <c r="C26" i="18"/>
  <c r="B26" i="18"/>
  <c r="E22" i="18"/>
  <c r="G22" i="18" s="1"/>
  <c r="D25" i="18"/>
  <c r="E25" i="18" s="1"/>
  <c r="G25" i="18" s="1"/>
  <c r="D21" i="18"/>
  <c r="E21" i="18" s="1"/>
  <c r="D23" i="18"/>
  <c r="E23" i="18" s="1"/>
  <c r="G23" i="18" s="1"/>
  <c r="R118" i="17"/>
  <c r="R50" i="17"/>
  <c r="R104" i="17"/>
  <c r="R36" i="17"/>
  <c r="R39" i="17"/>
  <c r="R22" i="17"/>
  <c r="R121" i="17"/>
  <c r="R120" i="17"/>
  <c r="R119" i="17"/>
  <c r="R117" i="17"/>
  <c r="R107" i="17"/>
  <c r="R106" i="17"/>
  <c r="R105" i="17"/>
  <c r="R103" i="17"/>
  <c r="R102" i="17"/>
  <c r="R92" i="17"/>
  <c r="R91" i="17"/>
  <c r="R90" i="17"/>
  <c r="R89" i="17"/>
  <c r="R88" i="17"/>
  <c r="R87" i="17"/>
  <c r="R53" i="17"/>
  <c r="R52" i="17"/>
  <c r="R51" i="17"/>
  <c r="R49" i="17"/>
  <c r="R38" i="17"/>
  <c r="R37" i="17"/>
  <c r="R35" i="17"/>
  <c r="R34" i="17"/>
  <c r="R24" i="17"/>
  <c r="R23" i="17"/>
  <c r="R21" i="17"/>
  <c r="R20" i="17"/>
  <c r="R19" i="17"/>
  <c r="D16" i="16"/>
  <c r="E14" i="16"/>
  <c r="I14" i="16"/>
  <c r="E15" i="16"/>
  <c r="I15" i="16" s="1"/>
  <c r="E16" i="16"/>
  <c r="I16" i="16"/>
  <c r="O16" i="16" s="1"/>
  <c r="U16" i="16" s="1"/>
  <c r="E17" i="16"/>
  <c r="I17" i="16" s="1"/>
  <c r="E18" i="16"/>
  <c r="I18" i="16"/>
  <c r="E19" i="16"/>
  <c r="I19" i="16"/>
  <c r="N19" i="16" s="1"/>
  <c r="G25" i="16"/>
  <c r="I25" i="16"/>
  <c r="N25" i="16" s="1"/>
  <c r="G26" i="16"/>
  <c r="L26" i="16" s="1"/>
  <c r="G27" i="16"/>
  <c r="I27" i="16" s="1"/>
  <c r="G28" i="16"/>
  <c r="G14" i="16"/>
  <c r="L14" i="16"/>
  <c r="K14" i="16"/>
  <c r="G15" i="16"/>
  <c r="L15" i="16" s="1"/>
  <c r="K15" i="16"/>
  <c r="G16" i="16"/>
  <c r="K16" i="16"/>
  <c r="L16" i="16"/>
  <c r="G17" i="16"/>
  <c r="J17" i="16" s="1"/>
  <c r="K17" i="16"/>
  <c r="G18" i="16"/>
  <c r="L18" i="16" s="1"/>
  <c r="K18" i="16"/>
  <c r="G19" i="16"/>
  <c r="L19" i="16"/>
  <c r="K19" i="16"/>
  <c r="K25" i="16"/>
  <c r="L25" i="16"/>
  <c r="K26" i="16"/>
  <c r="K27" i="16"/>
  <c r="K28" i="16"/>
  <c r="J15" i="16"/>
  <c r="J25" i="16"/>
  <c r="S76" i="1"/>
  <c r="R76" i="1"/>
  <c r="Q56" i="1"/>
  <c r="P56" i="1"/>
  <c r="Q36" i="1"/>
  <c r="P36" i="1"/>
  <c r="Q17" i="1"/>
  <c r="P17" i="1"/>
  <c r="Q14" i="16"/>
  <c r="S25" i="16"/>
  <c r="H39" i="16"/>
  <c r="U12" i="16"/>
  <c r="D14" i="16"/>
  <c r="F14" i="16"/>
  <c r="H14" i="16"/>
  <c r="R14" i="16"/>
  <c r="S14" i="16"/>
  <c r="T14" i="16"/>
  <c r="D15" i="16"/>
  <c r="F15" i="16"/>
  <c r="H15" i="16"/>
  <c r="F16" i="16"/>
  <c r="H16" i="16"/>
  <c r="D17" i="16"/>
  <c r="F17" i="16"/>
  <c r="H17" i="16"/>
  <c r="D18" i="16"/>
  <c r="F18" i="16"/>
  <c r="H18" i="16"/>
  <c r="D19" i="16"/>
  <c r="F19" i="16"/>
  <c r="H19" i="16"/>
  <c r="U23" i="16"/>
  <c r="D25" i="16"/>
  <c r="E25" i="16"/>
  <c r="F25" i="16"/>
  <c r="H25" i="16"/>
  <c r="Q25" i="16"/>
  <c r="R25" i="16"/>
  <c r="T25" i="16"/>
  <c r="D26" i="16"/>
  <c r="E26" i="16"/>
  <c r="F26" i="16"/>
  <c r="H26" i="16"/>
  <c r="D27" i="16"/>
  <c r="E27" i="16"/>
  <c r="F27" i="16"/>
  <c r="H27" i="16"/>
  <c r="D28" i="16"/>
  <c r="E28" i="16"/>
  <c r="F28" i="16"/>
  <c r="H28" i="16"/>
  <c r="H40" i="16"/>
  <c r="G41" i="16"/>
  <c r="I41" i="16"/>
  <c r="G42" i="16"/>
  <c r="S78" i="1"/>
  <c r="T82" i="1" s="1"/>
  <c r="X82" i="1" s="1"/>
  <c r="AA82" i="1" s="1"/>
  <c r="T81" i="1"/>
  <c r="X81" i="1" s="1"/>
  <c r="AA81" i="1" s="1"/>
  <c r="Q58" i="1"/>
  <c r="R58" i="1" s="1"/>
  <c r="R62" i="1"/>
  <c r="U62" i="1" s="1"/>
  <c r="W62" i="1" s="1"/>
  <c r="Q38" i="1"/>
  <c r="E38" i="1"/>
  <c r="Q19" i="1"/>
  <c r="R21" i="1" s="1"/>
  <c r="U21" i="1" s="1"/>
  <c r="W21" i="1" s="1"/>
  <c r="R22" i="1"/>
  <c r="U22" i="1" s="1"/>
  <c r="W22" i="1" s="1"/>
  <c r="R23" i="1"/>
  <c r="U23" i="1"/>
  <c r="W23" i="1" s="1"/>
  <c r="F20" i="1"/>
  <c r="H20" i="1"/>
  <c r="F79" i="1"/>
  <c r="H79" i="1" s="1"/>
  <c r="L79" i="1" s="1"/>
  <c r="O79" i="1" s="1"/>
  <c r="F80" i="1"/>
  <c r="H80" i="1"/>
  <c r="L80" i="1"/>
  <c r="O80" i="1"/>
  <c r="F81" i="1"/>
  <c r="H81" i="1" s="1"/>
  <c r="L81" i="1" s="1"/>
  <c r="O81" i="1" s="1"/>
  <c r="F82" i="1"/>
  <c r="H82" i="1"/>
  <c r="L82" i="1"/>
  <c r="O82" i="1"/>
  <c r="F78" i="1"/>
  <c r="H78" i="1" s="1"/>
  <c r="M78" i="1"/>
  <c r="M83" i="1" s="1"/>
  <c r="M79" i="1"/>
  <c r="M80" i="1"/>
  <c r="M81" i="1"/>
  <c r="M82" i="1"/>
  <c r="N78" i="1"/>
  <c r="N79" i="1"/>
  <c r="N80" i="1"/>
  <c r="N81" i="1"/>
  <c r="N82" i="1"/>
  <c r="N83" i="1"/>
  <c r="Y78" i="1"/>
  <c r="Y83" i="1" s="1"/>
  <c r="Y79" i="1"/>
  <c r="Y80" i="1"/>
  <c r="Y81" i="1"/>
  <c r="Y82" i="1"/>
  <c r="Z78" i="1"/>
  <c r="Z79" i="1"/>
  <c r="Z83" i="1"/>
  <c r="Z80" i="1"/>
  <c r="Z81" i="1"/>
  <c r="Z82" i="1"/>
  <c r="F58" i="1"/>
  <c r="H58" i="1" s="1"/>
  <c r="F59" i="1"/>
  <c r="H59" i="1" s="1"/>
  <c r="K59" i="1" s="1"/>
  <c r="M59" i="1" s="1"/>
  <c r="F60" i="1"/>
  <c r="H60" i="1" s="1"/>
  <c r="K60" i="1" s="1"/>
  <c r="M60" i="1" s="1"/>
  <c r="F61" i="1"/>
  <c r="H61" i="1" s="1"/>
  <c r="K61" i="1" s="1"/>
  <c r="M61" i="1" s="1"/>
  <c r="F62" i="1"/>
  <c r="H62" i="1" s="1"/>
  <c r="K62" i="1" s="1"/>
  <c r="M62" i="1" s="1"/>
  <c r="L58" i="1"/>
  <c r="L59" i="1"/>
  <c r="L60" i="1"/>
  <c r="L61" i="1"/>
  <c r="L62" i="1"/>
  <c r="F38" i="1"/>
  <c r="H38" i="1"/>
  <c r="F39" i="1"/>
  <c r="H39" i="1" s="1"/>
  <c r="F40" i="1"/>
  <c r="H40" i="1" s="1"/>
  <c r="K40" i="1" s="1"/>
  <c r="M40" i="1" s="1"/>
  <c r="F41" i="1"/>
  <c r="H41" i="1" s="1"/>
  <c r="K41" i="1" s="1"/>
  <c r="M41" i="1" s="1"/>
  <c r="F42" i="1"/>
  <c r="H42" i="1" s="1"/>
  <c r="K42" i="1" s="1"/>
  <c r="M42" i="1" s="1"/>
  <c r="L38" i="1"/>
  <c r="L43" i="1" s="1"/>
  <c r="L39" i="1"/>
  <c r="L40" i="1"/>
  <c r="L41" i="1"/>
  <c r="L42" i="1"/>
  <c r="F21" i="1"/>
  <c r="H21" i="1"/>
  <c r="K21" i="1"/>
  <c r="M21" i="1" s="1"/>
  <c r="F22" i="1"/>
  <c r="H22" i="1"/>
  <c r="K22" i="1"/>
  <c r="M22" i="1" s="1"/>
  <c r="F23" i="1"/>
  <c r="H23" i="1"/>
  <c r="K23" i="1"/>
  <c r="M23" i="1" s="1"/>
  <c r="F19" i="1"/>
  <c r="H19" i="1"/>
  <c r="H24" i="1" s="1"/>
  <c r="K19" i="1"/>
  <c r="M19" i="1" s="1"/>
  <c r="L20" i="1"/>
  <c r="L21" i="1"/>
  <c r="L22" i="1"/>
  <c r="L24" i="1" s="1"/>
  <c r="L23" i="1"/>
  <c r="L19" i="1"/>
  <c r="V20" i="1"/>
  <c r="V21" i="1"/>
  <c r="V22" i="1"/>
  <c r="V23" i="1"/>
  <c r="V19" i="1"/>
  <c r="V24" i="1"/>
  <c r="V38" i="1"/>
  <c r="V43" i="1" s="1"/>
  <c r="V39" i="1"/>
  <c r="V40" i="1"/>
  <c r="V41" i="1"/>
  <c r="V42" i="1"/>
  <c r="V58" i="1"/>
  <c r="V63" i="1" s="1"/>
  <c r="V59" i="1"/>
  <c r="V60" i="1"/>
  <c r="V61" i="1"/>
  <c r="V62" i="1"/>
  <c r="G82" i="1"/>
  <c r="G81" i="1"/>
  <c r="G80" i="1"/>
  <c r="G79" i="1"/>
  <c r="G78" i="1"/>
  <c r="E82" i="1"/>
  <c r="E81" i="1"/>
  <c r="E80" i="1"/>
  <c r="E79" i="1"/>
  <c r="E78" i="1"/>
  <c r="K83" i="1"/>
  <c r="W83" i="1"/>
  <c r="G62" i="1"/>
  <c r="G61" i="1"/>
  <c r="G60" i="1"/>
  <c r="G59" i="1"/>
  <c r="G58" i="1"/>
  <c r="E62" i="1"/>
  <c r="E61" i="1"/>
  <c r="E60" i="1"/>
  <c r="E59" i="1"/>
  <c r="E58" i="1"/>
  <c r="J63" i="1"/>
  <c r="T63" i="1"/>
  <c r="G42" i="1"/>
  <c r="G41" i="1"/>
  <c r="G40" i="1"/>
  <c r="G39" i="1"/>
  <c r="G38" i="1"/>
  <c r="E23" i="1"/>
  <c r="E22" i="1"/>
  <c r="E21" i="1"/>
  <c r="E20" i="1"/>
  <c r="E19" i="1"/>
  <c r="E42" i="1"/>
  <c r="E41" i="1"/>
  <c r="E40" i="1"/>
  <c r="E39" i="1"/>
  <c r="J43" i="1"/>
  <c r="T43" i="1"/>
  <c r="G23" i="1"/>
  <c r="G22" i="1"/>
  <c r="G21" i="1"/>
  <c r="G20" i="1"/>
  <c r="G19" i="1"/>
  <c r="J24" i="1"/>
  <c r="T24" i="1"/>
  <c r="T78" i="1"/>
  <c r="J28" i="16"/>
  <c r="T79" i="1"/>
  <c r="X79" i="1"/>
  <c r="AA79" i="1" s="1"/>
  <c r="R41" i="1"/>
  <c r="U41" i="1"/>
  <c r="W41" i="1"/>
  <c r="R38" i="1"/>
  <c r="U38" i="1" s="1"/>
  <c r="I28" i="16"/>
  <c r="N28" i="16" s="1"/>
  <c r="L28" i="16"/>
  <c r="R42" i="1"/>
  <c r="U42" i="1" s="1"/>
  <c r="W42" i="1" s="1"/>
  <c r="R39" i="1"/>
  <c r="R40" i="1"/>
  <c r="U40" i="1"/>
  <c r="W40" i="1"/>
  <c r="I26" i="16"/>
  <c r="I29" i="16" s="1"/>
  <c r="J19" i="16"/>
  <c r="U39" i="1"/>
  <c r="W39" i="1" s="1"/>
  <c r="N16" i="16"/>
  <c r="J16" i="16"/>
  <c r="K38" i="1"/>
  <c r="M38" i="1"/>
  <c r="J14" i="16"/>
  <c r="K20" i="1"/>
  <c r="M20" i="1" s="1"/>
  <c r="N14" i="16"/>
  <c r="O14" i="16" s="1"/>
  <c r="L63" i="1"/>
  <c r="N15" i="16" l="1"/>
  <c r="I20" i="16"/>
  <c r="I31" i="16" s="1"/>
  <c r="O15" i="16"/>
  <c r="U15" i="16" s="1"/>
  <c r="U58" i="1"/>
  <c r="R63" i="1"/>
  <c r="L29" i="16"/>
  <c r="O18" i="16"/>
  <c r="U18" i="16" s="1"/>
  <c r="K39" i="1"/>
  <c r="H43" i="1"/>
  <c r="U14" i="16"/>
  <c r="W38" i="1"/>
  <c r="U43" i="1"/>
  <c r="W43" i="1" s="1"/>
  <c r="O27" i="16"/>
  <c r="U27" i="16" s="1"/>
  <c r="N27" i="16"/>
  <c r="N17" i="16"/>
  <c r="O17" i="16" s="1"/>
  <c r="U17" i="16" s="1"/>
  <c r="L78" i="1"/>
  <c r="H83" i="1"/>
  <c r="O25" i="16"/>
  <c r="E26" i="18"/>
  <c r="I47" i="16" s="1"/>
  <c r="G21" i="18"/>
  <c r="G26" i="18" s="1"/>
  <c r="H63" i="1"/>
  <c r="K58" i="1"/>
  <c r="T83" i="1"/>
  <c r="R59" i="1"/>
  <c r="U59" i="1" s="1"/>
  <c r="W59" i="1" s="1"/>
  <c r="R43" i="1"/>
  <c r="R20" i="1"/>
  <c r="U20" i="1" s="1"/>
  <c r="W20" i="1" s="1"/>
  <c r="X78" i="1"/>
  <c r="T80" i="1"/>
  <c r="X80" i="1" s="1"/>
  <c r="AA80" i="1" s="1"/>
  <c r="R60" i="1"/>
  <c r="U60" i="1" s="1"/>
  <c r="W60" i="1" s="1"/>
  <c r="R19" i="1"/>
  <c r="L27" i="16"/>
  <c r="L17" i="16"/>
  <c r="L20" i="16" s="1"/>
  <c r="L31" i="16" s="1"/>
  <c r="L37" i="16" s="1"/>
  <c r="N18" i="16"/>
  <c r="N26" i="16"/>
  <c r="N29" i="16" s="1"/>
  <c r="O19" i="16"/>
  <c r="U19" i="16" s="1"/>
  <c r="R61" i="1"/>
  <c r="U61" i="1" s="1"/>
  <c r="W61" i="1" s="1"/>
  <c r="K24" i="1"/>
  <c r="M24" i="1" s="1"/>
  <c r="O28" i="16"/>
  <c r="U28" i="16" s="1"/>
  <c r="J26" i="16"/>
  <c r="J27" i="16"/>
  <c r="J18" i="16"/>
  <c r="J20" i="16" s="1"/>
  <c r="O26" i="16" l="1"/>
  <c r="U26" i="16" s="1"/>
  <c r="U63" i="1"/>
  <c r="W63" i="1" s="1"/>
  <c r="W58" i="1"/>
  <c r="U20" i="16"/>
  <c r="K63" i="1"/>
  <c r="M63" i="1" s="1"/>
  <c r="J67" i="1" s="1"/>
  <c r="M58" i="1"/>
  <c r="O20" i="16"/>
  <c r="L83" i="1"/>
  <c r="O83" i="1" s="1"/>
  <c r="O78" i="1"/>
  <c r="N20" i="16"/>
  <c r="N31" i="16" s="1"/>
  <c r="L45" i="16" s="1"/>
  <c r="O29" i="16"/>
  <c r="U25" i="16"/>
  <c r="U29" i="16" s="1"/>
  <c r="J29" i="16"/>
  <c r="J31" i="16" s="1"/>
  <c r="L35" i="16" s="1"/>
  <c r="U19" i="1"/>
  <c r="R24" i="1"/>
  <c r="X83" i="1"/>
  <c r="AA83" i="1" s="1"/>
  <c r="AA78" i="1"/>
  <c r="I53" i="16"/>
  <c r="G30" i="18"/>
  <c r="M39" i="1"/>
  <c r="K43" i="1"/>
  <c r="M43" i="1" s="1"/>
  <c r="J47" i="1" s="1"/>
  <c r="J86" i="1" l="1"/>
  <c r="U31" i="16"/>
  <c r="W19" i="1"/>
  <c r="U24" i="1"/>
  <c r="W24" i="1" s="1"/>
  <c r="J27" i="1" s="1"/>
  <c r="L39" i="16" l="1"/>
  <c r="L41" i="16"/>
  <c r="L49" i="16" s="1"/>
  <c r="L51" i="16" l="1"/>
  <c r="L53" i="16"/>
  <c r="L43" i="16"/>
  <c r="L47" i="16"/>
</calcChain>
</file>

<file path=xl/sharedStrings.xml><?xml version="1.0" encoding="utf-8"?>
<sst xmlns="http://schemas.openxmlformats.org/spreadsheetml/2006/main" count="986" uniqueCount="347">
  <si>
    <t>台数</t>
    <rPh sb="0" eb="2">
      <t>ダイスウ</t>
    </rPh>
    <phoneticPr fontId="2"/>
  </si>
  <si>
    <t>更新・改造前</t>
    <rPh sb="0" eb="2">
      <t>コウシン</t>
    </rPh>
    <rPh sb="3" eb="5">
      <t>カイゾウ</t>
    </rPh>
    <rPh sb="5" eb="6">
      <t>マエ</t>
    </rPh>
    <phoneticPr fontId="2"/>
  </si>
  <si>
    <t>更新・改造後</t>
    <rPh sb="0" eb="2">
      <t>コウシン</t>
    </rPh>
    <rPh sb="3" eb="5">
      <t>カイゾウ</t>
    </rPh>
    <rPh sb="5" eb="6">
      <t>ゴ</t>
    </rPh>
    <phoneticPr fontId="2"/>
  </si>
  <si>
    <t>燃料種</t>
    <rPh sb="0" eb="2">
      <t>ネンリョウ</t>
    </rPh>
    <rPh sb="2" eb="3">
      <t>シュ</t>
    </rPh>
    <phoneticPr fontId="2"/>
  </si>
  <si>
    <t>合計</t>
    <rPh sb="0" eb="2">
      <t>ゴウケイ</t>
    </rPh>
    <phoneticPr fontId="2"/>
  </si>
  <si>
    <t>省エネルギー率</t>
    <rPh sb="0" eb="1">
      <t>ショウ</t>
    </rPh>
    <rPh sb="6" eb="7">
      <t>リツ</t>
    </rPh>
    <phoneticPr fontId="2"/>
  </si>
  <si>
    <t>設備名</t>
    <rPh sb="0" eb="2">
      <t>セツビ</t>
    </rPh>
    <rPh sb="2" eb="3">
      <t>メイ</t>
    </rPh>
    <phoneticPr fontId="2"/>
  </si>
  <si>
    <t>単位出力あたりの燃料消費量</t>
    <rPh sb="0" eb="2">
      <t>タンイ</t>
    </rPh>
    <rPh sb="2" eb="4">
      <t>シュツリョク</t>
    </rPh>
    <rPh sb="8" eb="10">
      <t>ネンリョウ</t>
    </rPh>
    <rPh sb="10" eb="13">
      <t>ショウヒリョウ</t>
    </rPh>
    <phoneticPr fontId="2"/>
  </si>
  <si>
    <t>単位出力（単位生産量）あたりの燃料消費量</t>
    <rPh sb="0" eb="2">
      <t>タンイ</t>
    </rPh>
    <rPh sb="2" eb="4">
      <t>シュツリョク</t>
    </rPh>
    <rPh sb="5" eb="7">
      <t>タンイ</t>
    </rPh>
    <rPh sb="7" eb="10">
      <t>セイサンリョウ</t>
    </rPh>
    <rPh sb="15" eb="17">
      <t>ネンリョウ</t>
    </rPh>
    <rPh sb="17" eb="20">
      <t>ショウヒリョウ</t>
    </rPh>
    <phoneticPr fontId="2"/>
  </si>
  <si>
    <t>６．設備詳細</t>
    <rPh sb="2" eb="4">
      <t>セツビ</t>
    </rPh>
    <rPh sb="4" eb="6">
      <t>ショウサイ</t>
    </rPh>
    <phoneticPr fontId="2"/>
  </si>
  <si>
    <t>＜工業炉＞</t>
    <rPh sb="1" eb="4">
      <t>コウギョウロ</t>
    </rPh>
    <phoneticPr fontId="2"/>
  </si>
  <si>
    <t>区分</t>
    <rPh sb="0" eb="2">
      <t>クブン</t>
    </rPh>
    <phoneticPr fontId="2"/>
  </si>
  <si>
    <t>工業炉</t>
    <rPh sb="0" eb="3">
      <t>コウギョウロ</t>
    </rPh>
    <phoneticPr fontId="2"/>
  </si>
  <si>
    <t>空調・冷温水機</t>
    <rPh sb="0" eb="2">
      <t>クウチョウ</t>
    </rPh>
    <rPh sb="3" eb="4">
      <t>レイ</t>
    </rPh>
    <rPh sb="4" eb="7">
      <t>オンスイキ</t>
    </rPh>
    <phoneticPr fontId="2"/>
  </si>
  <si>
    <t>［単位］</t>
    <rPh sb="1" eb="3">
      <t>タンイ</t>
    </rPh>
    <phoneticPr fontId="2"/>
  </si>
  <si>
    <r>
      <t>単位出力あたりの燃料消費量</t>
    </r>
    <r>
      <rPr>
        <vertAlign val="superscript"/>
        <sz val="11"/>
        <rFont val="ＭＳ Ｐゴシック"/>
        <family val="3"/>
        <charset val="128"/>
      </rPr>
      <t>※１</t>
    </r>
    <rPh sb="0" eb="2">
      <t>タンイ</t>
    </rPh>
    <rPh sb="2" eb="4">
      <t>シュツリョク</t>
    </rPh>
    <rPh sb="8" eb="10">
      <t>ネンリョウ</t>
    </rPh>
    <rPh sb="10" eb="13">
      <t>ショウヒリョウ</t>
    </rPh>
    <phoneticPr fontId="2"/>
  </si>
  <si>
    <t>※１　機器毎への按分根拠を添付すること。</t>
    <rPh sb="3" eb="5">
      <t>キキ</t>
    </rPh>
    <rPh sb="5" eb="6">
      <t>ゴト</t>
    </rPh>
    <rPh sb="8" eb="10">
      <t>アンブン</t>
    </rPh>
    <rPh sb="10" eb="12">
      <t>コンキョ</t>
    </rPh>
    <rPh sb="13" eb="15">
      <t>テンプ</t>
    </rPh>
    <phoneticPr fontId="2"/>
  </si>
  <si>
    <t>８．更新・改造後使用燃料</t>
    <rPh sb="2" eb="4">
      <t>コウシン</t>
    </rPh>
    <rPh sb="5" eb="8">
      <t>カイゾウゴ</t>
    </rPh>
    <rPh sb="8" eb="10">
      <t>シヨウ</t>
    </rPh>
    <rPh sb="10" eb="12">
      <t>ネンリョウ</t>
    </rPh>
    <phoneticPr fontId="2"/>
  </si>
  <si>
    <t>Ａ重油</t>
    <rPh sb="1" eb="3">
      <t>ジュウユ</t>
    </rPh>
    <phoneticPr fontId="2"/>
  </si>
  <si>
    <t>　　①水色のセルに入力。</t>
    <rPh sb="3" eb="5">
      <t>ミズイロ</t>
    </rPh>
    <rPh sb="9" eb="11">
      <t>ニュウリョク</t>
    </rPh>
    <phoneticPr fontId="2"/>
  </si>
  <si>
    <t>　○注意事項</t>
    <rPh sb="2" eb="4">
      <t>チュウイ</t>
    </rPh>
    <rPh sb="4" eb="6">
      <t>ジコウ</t>
    </rPh>
    <phoneticPr fontId="2"/>
  </si>
  <si>
    <t>単位</t>
    <rPh sb="0" eb="2">
      <t>タンイ</t>
    </rPh>
    <phoneticPr fontId="2"/>
  </si>
  <si>
    <t>単位発熱量（低位）</t>
    <rPh sb="0" eb="2">
      <t>タンイ</t>
    </rPh>
    <rPh sb="2" eb="5">
      <t>ハツネツリョウ</t>
    </rPh>
    <rPh sb="6" eb="8">
      <t>テイイ</t>
    </rPh>
    <phoneticPr fontId="2"/>
  </si>
  <si>
    <t>単位発熱量（高位）</t>
    <rPh sb="0" eb="2">
      <t>タンイ</t>
    </rPh>
    <rPh sb="2" eb="5">
      <t>ハツネツリョウ</t>
    </rPh>
    <rPh sb="6" eb="8">
      <t>コウイ</t>
    </rPh>
    <phoneticPr fontId="2"/>
  </si>
  <si>
    <t>炭素係数（ｔＣ／ＧＪ）</t>
    <rPh sb="0" eb="2">
      <t>タンソ</t>
    </rPh>
    <rPh sb="2" eb="4">
      <t>ケイスウ</t>
    </rPh>
    <phoneticPr fontId="2"/>
  </si>
  <si>
    <t>コークス</t>
    <phoneticPr fontId="2"/>
  </si>
  <si>
    <t>Ｂ重油</t>
    <rPh sb="1" eb="3">
      <t>ジュウユ</t>
    </rPh>
    <phoneticPr fontId="2"/>
  </si>
  <si>
    <t>Ｃ重油</t>
    <rPh sb="1" eb="3">
      <t>ジュウユ</t>
    </rPh>
    <phoneticPr fontId="2"/>
  </si>
  <si>
    <t>軽油</t>
    <rPh sb="0" eb="2">
      <t>ケイユ</t>
    </rPh>
    <phoneticPr fontId="2"/>
  </si>
  <si>
    <t>灯油</t>
    <rPh sb="0" eb="2">
      <t>トウユ</t>
    </rPh>
    <phoneticPr fontId="2"/>
  </si>
  <si>
    <t>ＬＰＧ</t>
    <phoneticPr fontId="2"/>
  </si>
  <si>
    <t>その他</t>
    <rPh sb="2" eb="3">
      <t>タ</t>
    </rPh>
    <phoneticPr fontId="2"/>
  </si>
  <si>
    <t>GJ/t</t>
    <phoneticPr fontId="2"/>
  </si>
  <si>
    <t>GJ/kl</t>
    <phoneticPr fontId="2"/>
  </si>
  <si>
    <t>GJ/千Nm3</t>
    <rPh sb="3" eb="4">
      <t>セン</t>
    </rPh>
    <phoneticPr fontId="2"/>
  </si>
  <si>
    <t>補助対象経費</t>
    <rPh sb="0" eb="2">
      <t>ホジョ</t>
    </rPh>
    <rPh sb="2" eb="4">
      <t>タイショウ</t>
    </rPh>
    <rPh sb="4" eb="6">
      <t>ケイヒ</t>
    </rPh>
    <phoneticPr fontId="2"/>
  </si>
  <si>
    <t>［円］</t>
    <rPh sb="1" eb="2">
      <t>エン</t>
    </rPh>
    <phoneticPr fontId="2"/>
  </si>
  <si>
    <t>都市ガス(45MJ)</t>
    <rPh sb="0" eb="2">
      <t>トシ</t>
    </rPh>
    <phoneticPr fontId="2"/>
  </si>
  <si>
    <t>都市ガス(46MJ)</t>
    <rPh sb="0" eb="2">
      <t>トシ</t>
    </rPh>
    <phoneticPr fontId="2"/>
  </si>
  <si>
    <t>７．更新・改造前使用燃料</t>
    <rPh sb="2" eb="4">
      <t>コウシン</t>
    </rPh>
    <rPh sb="5" eb="7">
      <t>カイゾウ</t>
    </rPh>
    <rPh sb="7" eb="8">
      <t>マエ</t>
    </rPh>
    <rPh sb="8" eb="10">
      <t>シヨウ</t>
    </rPh>
    <rPh sb="10" eb="12">
      <t>ネンリョウ</t>
    </rPh>
    <phoneticPr fontId="2"/>
  </si>
  <si>
    <t>ｋｌ/年</t>
    <rPh sb="3" eb="4">
      <t>ネン</t>
    </rPh>
    <phoneticPr fontId="2"/>
  </si>
  <si>
    <t>ｔ－ＣＯ２/年</t>
    <rPh sb="6" eb="7">
      <t>ネン</t>
    </rPh>
    <phoneticPr fontId="2"/>
  </si>
  <si>
    <t>１４．二酸化炭素排出削減量、省ＣＯ２率、費用対効果</t>
    <rPh sb="3" eb="6">
      <t>ニサンカ</t>
    </rPh>
    <rPh sb="6" eb="8">
      <t>タンソ</t>
    </rPh>
    <rPh sb="8" eb="10">
      <t>ハイシュツ</t>
    </rPh>
    <rPh sb="10" eb="13">
      <t>サクゲンリョウ</t>
    </rPh>
    <rPh sb="14" eb="15">
      <t>ショウ</t>
    </rPh>
    <rPh sb="18" eb="19">
      <t>リツ</t>
    </rPh>
    <rPh sb="20" eb="22">
      <t>ヒヨウ</t>
    </rPh>
    <rPh sb="22" eb="25">
      <t>タイコウカ</t>
    </rPh>
    <phoneticPr fontId="2"/>
  </si>
  <si>
    <t>補助金交付申請額</t>
    <rPh sb="0" eb="3">
      <t>ホジョキン</t>
    </rPh>
    <rPh sb="3" eb="5">
      <t>コウフ</t>
    </rPh>
    <rPh sb="5" eb="8">
      <t>シンセイガク</t>
    </rPh>
    <phoneticPr fontId="2"/>
  </si>
  <si>
    <t>［円］／1,000</t>
    <rPh sb="1" eb="2">
      <t>エン</t>
    </rPh>
    <phoneticPr fontId="2"/>
  </si>
  <si>
    <t>更新後燃料→</t>
    <rPh sb="0" eb="3">
      <t>コウシンゴ</t>
    </rPh>
    <rPh sb="3" eb="5">
      <t>ネンリョウ</t>
    </rPh>
    <phoneticPr fontId="2"/>
  </si>
  <si>
    <t>一般炭</t>
    <rPh sb="0" eb="2">
      <t>イッパン</t>
    </rPh>
    <rPh sb="2" eb="3">
      <t>タン</t>
    </rPh>
    <phoneticPr fontId="2"/>
  </si>
  <si>
    <t>　　③更新前後の機器種別が異なる場合は、更新前設備を基準として記載すること。</t>
    <rPh sb="3" eb="5">
      <t>コウシン</t>
    </rPh>
    <rPh sb="5" eb="7">
      <t>ゼンゴ</t>
    </rPh>
    <rPh sb="8" eb="10">
      <t>キキ</t>
    </rPh>
    <rPh sb="10" eb="12">
      <t>シュベツ</t>
    </rPh>
    <rPh sb="13" eb="14">
      <t>コト</t>
    </rPh>
    <rPh sb="16" eb="18">
      <t>バアイ</t>
    </rPh>
    <rPh sb="20" eb="23">
      <t>コウシンマエ</t>
    </rPh>
    <rPh sb="23" eb="25">
      <t>セツビ</t>
    </rPh>
    <rPh sb="26" eb="28">
      <t>キジュン</t>
    </rPh>
    <rPh sb="31" eb="33">
      <t>キサイ</t>
    </rPh>
    <phoneticPr fontId="2"/>
  </si>
  <si>
    <t>①</t>
    <phoneticPr fontId="2"/>
  </si>
  <si>
    <t>②</t>
    <phoneticPr fontId="2"/>
  </si>
  <si>
    <t>①×②=③</t>
    <phoneticPr fontId="2"/>
  </si>
  <si>
    <t>④</t>
    <phoneticPr fontId="2"/>
  </si>
  <si>
    <t>⑤</t>
    <phoneticPr fontId="2"/>
  </si>
  <si>
    <t>③×⑤＝⑥</t>
    <phoneticPr fontId="2"/>
  </si>
  <si>
    <t>④×⑤＝⑦</t>
    <phoneticPr fontId="2"/>
  </si>
  <si>
    <t>⑥／⑦＝⑧</t>
    <phoneticPr fontId="2"/>
  </si>
  <si>
    <t>－</t>
    <phoneticPr fontId="2"/>
  </si>
  <si>
    <t>↑a</t>
    <phoneticPr fontId="2"/>
  </si>
  <si>
    <t>×１００</t>
    <phoneticPr fontId="2"/>
  </si>
  <si>
    <t>＝</t>
    <phoneticPr fontId="2"/>
  </si>
  <si>
    <t>≧</t>
    <phoneticPr fontId="2"/>
  </si>
  <si>
    <t>a</t>
    <phoneticPr fontId="2"/>
  </si>
  <si>
    <t>↑a</t>
    <phoneticPr fontId="2"/>
  </si>
  <si>
    <t>↑a</t>
    <phoneticPr fontId="2"/>
  </si>
  <si>
    <t>⑥</t>
    <phoneticPr fontId="2"/>
  </si>
  <si>
    <t>③×⑥＝⑦</t>
    <phoneticPr fontId="2"/>
  </si>
  <si>
    <t>④×⑥＝⑧</t>
    <phoneticPr fontId="2"/>
  </si>
  <si>
    <t>⑤×⑥＝⑨</t>
    <phoneticPr fontId="2"/>
  </si>
  <si>
    <t>⑦/（⑧＋⑨）
＝⑩</t>
    <phoneticPr fontId="2"/>
  </si>
  <si>
    <t>①×②×=③</t>
    <phoneticPr fontId="2"/>
  </si>
  <si>
    <t>　　③省エネルギー率算定に用いる単位発熱量の値は、低位発熱量基準とする。ただし、「空調・冷温水機」の省エネルギー率算定に用いる単位発熱量の値は、高位発熱量基準とする。</t>
    <rPh sb="3" eb="4">
      <t>ショウ</t>
    </rPh>
    <rPh sb="9" eb="10">
      <t>リツ</t>
    </rPh>
    <rPh sb="10" eb="12">
      <t>サンテイ</t>
    </rPh>
    <rPh sb="13" eb="14">
      <t>モチ</t>
    </rPh>
    <rPh sb="16" eb="18">
      <t>タンイ</t>
    </rPh>
    <rPh sb="18" eb="21">
      <t>ハツネツリョウ</t>
    </rPh>
    <rPh sb="22" eb="23">
      <t>アタイ</t>
    </rPh>
    <rPh sb="25" eb="27">
      <t>テイイ</t>
    </rPh>
    <rPh sb="27" eb="30">
      <t>ハツネツリョウ</t>
    </rPh>
    <rPh sb="30" eb="32">
      <t>キジュン</t>
    </rPh>
    <rPh sb="41" eb="43">
      <t>クウチョウ</t>
    </rPh>
    <rPh sb="44" eb="45">
      <t>レイ</t>
    </rPh>
    <rPh sb="45" eb="47">
      <t>オンスイ</t>
    </rPh>
    <rPh sb="47" eb="48">
      <t>キ</t>
    </rPh>
    <rPh sb="50" eb="51">
      <t>ショウ</t>
    </rPh>
    <rPh sb="56" eb="57">
      <t>リツ</t>
    </rPh>
    <rPh sb="57" eb="59">
      <t>サンテイ</t>
    </rPh>
    <rPh sb="60" eb="61">
      <t>モチ</t>
    </rPh>
    <rPh sb="72" eb="74">
      <t>コウイ</t>
    </rPh>
    <phoneticPr fontId="2"/>
  </si>
  <si>
    <t>　　④CO2発生量算定に用いる炭素係数の値は、高位発熱量基準とし、「特定排出者の事業活動に伴う温室効果ガスの排出量の算定に関する省令」における係数を用いること。</t>
    <rPh sb="6" eb="9">
      <t>ハッセイリョウ</t>
    </rPh>
    <rPh sb="9" eb="11">
      <t>サンテイ</t>
    </rPh>
    <rPh sb="12" eb="13">
      <t>モチ</t>
    </rPh>
    <rPh sb="15" eb="17">
      <t>タンソ</t>
    </rPh>
    <rPh sb="17" eb="19">
      <t>ケイスウ</t>
    </rPh>
    <rPh sb="20" eb="21">
      <t>アタイ</t>
    </rPh>
    <rPh sb="23" eb="25">
      <t>コウイ</t>
    </rPh>
    <rPh sb="25" eb="28">
      <t>ハツネツリョウ</t>
    </rPh>
    <rPh sb="28" eb="30">
      <t>キジュン</t>
    </rPh>
    <phoneticPr fontId="2"/>
  </si>
  <si>
    <t>　　⑤更新前後の機器種別が異なる場合は、更新前設備を基準として記載すること。</t>
    <rPh sb="3" eb="5">
      <t>コウシン</t>
    </rPh>
    <rPh sb="5" eb="7">
      <t>ゼンゴ</t>
    </rPh>
    <rPh sb="8" eb="10">
      <t>キキ</t>
    </rPh>
    <rPh sb="10" eb="12">
      <t>シュベツ</t>
    </rPh>
    <rPh sb="13" eb="14">
      <t>コト</t>
    </rPh>
    <rPh sb="16" eb="18">
      <t>バアイ</t>
    </rPh>
    <rPh sb="20" eb="23">
      <t>コウシンマエ</t>
    </rPh>
    <rPh sb="23" eb="25">
      <t>セツビ</t>
    </rPh>
    <rPh sb="26" eb="28">
      <t>キジュン</t>
    </rPh>
    <rPh sb="31" eb="33">
      <t>キサイ</t>
    </rPh>
    <phoneticPr fontId="2"/>
  </si>
  <si>
    <t>＜ボイラ＞</t>
    <phoneticPr fontId="2"/>
  </si>
  <si>
    <t>天然ガス（LNGを除く）</t>
    <rPh sb="0" eb="2">
      <t>テンネン</t>
    </rPh>
    <rPh sb="9" eb="10">
      <t>ノゾ</t>
    </rPh>
    <phoneticPr fontId="2"/>
  </si>
  <si>
    <t>液化天然ガス(LNG)</t>
    <rPh sb="0" eb="2">
      <t>エキカ</t>
    </rPh>
    <rPh sb="2" eb="4">
      <t>テンネン</t>
    </rPh>
    <phoneticPr fontId="2"/>
  </si>
  <si>
    <r>
      <t>（　a　　－　　</t>
    </r>
    <r>
      <rPr>
        <sz val="11"/>
        <rFont val="ＭＳ Ｐゴシック"/>
        <family val="3"/>
        <charset val="128"/>
      </rPr>
      <t>b</t>
    </r>
    <r>
      <rPr>
        <sz val="11"/>
        <rFont val="ＭＳ Ｐゴシック"/>
        <family val="3"/>
        <charset val="128"/>
      </rPr>
      <t xml:space="preserve">  )</t>
    </r>
    <phoneticPr fontId="2"/>
  </si>
  <si>
    <t>↑b</t>
    <phoneticPr fontId="2"/>
  </si>
  <si>
    <t>※１　単位時間当たりでは適切に表現できない場合は、バッチ当たり、生産量当たり等で表現すること。</t>
    <rPh sb="3" eb="5">
      <t>タンイ</t>
    </rPh>
    <rPh sb="5" eb="7">
      <t>ジカン</t>
    </rPh>
    <rPh sb="7" eb="8">
      <t>ア</t>
    </rPh>
    <rPh sb="28" eb="29">
      <t>ア</t>
    </rPh>
    <rPh sb="35" eb="36">
      <t>ア</t>
    </rPh>
    <rPh sb="40" eb="42">
      <t>ヒョウゲン</t>
    </rPh>
    <phoneticPr fontId="2"/>
  </si>
  <si>
    <t>※１　燃料消費量については冷房時の値を記載すること。</t>
    <phoneticPr fontId="2"/>
  </si>
  <si>
    <t>＜空調・冷温水機＞</t>
    <phoneticPr fontId="2"/>
  </si>
  <si>
    <t>＜自家発電設備＞</t>
    <phoneticPr fontId="2"/>
  </si>
  <si>
    <t>自家発電設備</t>
  </si>
  <si>
    <t>t</t>
    <phoneticPr fontId="2"/>
  </si>
  <si>
    <t>kl</t>
    <phoneticPr fontId="2"/>
  </si>
  <si>
    <t>千Nm3</t>
    <phoneticPr fontId="2"/>
  </si>
  <si>
    <t>年間燃料
実消費量※１</t>
    <rPh sb="0" eb="2">
      <t>ネンカン</t>
    </rPh>
    <rPh sb="2" eb="4">
      <t>ネンリョウ</t>
    </rPh>
    <rPh sb="5" eb="6">
      <t>ジツ</t>
    </rPh>
    <rPh sb="6" eb="9">
      <t>ショウヒリョウ</t>
    </rPh>
    <phoneticPr fontId="2"/>
  </si>
  <si>
    <t>小計</t>
    <rPh sb="0" eb="2">
      <t>コバカリ</t>
    </rPh>
    <phoneticPr fontId="2"/>
  </si>
  <si>
    <t>更新前
燃料種</t>
    <rPh sb="0" eb="3">
      <t>コウシンマエ</t>
    </rPh>
    <rPh sb="4" eb="6">
      <t>ネンリョウ</t>
    </rPh>
    <rPh sb="6" eb="7">
      <t>シュ</t>
    </rPh>
    <phoneticPr fontId="2"/>
  </si>
  <si>
    <t>更新後
燃料種</t>
    <rPh sb="0" eb="3">
      <t>コウシンゴ</t>
    </rPh>
    <rPh sb="4" eb="6">
      <t>ネンリョウ</t>
    </rPh>
    <rPh sb="6" eb="7">
      <t>シュ</t>
    </rPh>
    <phoneticPr fontId="2"/>
  </si>
  <si>
    <r>
      <t>単位発熱量
(低位基準</t>
    </r>
    <r>
      <rPr>
        <sz val="11"/>
        <rFont val="ＭＳ Ｐゴシック"/>
        <family val="3"/>
        <charset val="128"/>
      </rPr>
      <t>)</t>
    </r>
    <rPh sb="0" eb="2">
      <t>タンイ</t>
    </rPh>
    <rPh sb="2" eb="5">
      <t>ハツネツリョウ</t>
    </rPh>
    <rPh sb="7" eb="9">
      <t>テイイ</t>
    </rPh>
    <rPh sb="9" eb="11">
      <t>キジュン</t>
    </rPh>
    <phoneticPr fontId="2"/>
  </si>
  <si>
    <r>
      <t>単位発熱量
(高位基準</t>
    </r>
    <r>
      <rPr>
        <sz val="11"/>
        <rFont val="ＭＳ Ｐゴシック"/>
        <family val="3"/>
        <charset val="128"/>
      </rPr>
      <t>)</t>
    </r>
    <rPh sb="0" eb="2">
      <t>タンイ</t>
    </rPh>
    <rPh sb="2" eb="5">
      <t>ハツネツリョウ</t>
    </rPh>
    <rPh sb="7" eb="9">
      <t>コウイ</t>
    </rPh>
    <rPh sb="9" eb="11">
      <t>キジュン</t>
    </rPh>
    <phoneticPr fontId="2"/>
  </si>
  <si>
    <r>
      <t>単位発熱量
(</t>
    </r>
    <r>
      <rPr>
        <sz val="8"/>
        <rFont val="ＭＳ Ｐゴシック"/>
        <family val="3"/>
        <charset val="128"/>
      </rPr>
      <t>低位基準)</t>
    </r>
    <rPh sb="0" eb="2">
      <t>タンイ</t>
    </rPh>
    <rPh sb="2" eb="5">
      <t>ハツネツリョウ</t>
    </rPh>
    <rPh sb="7" eb="9">
      <t>テイイ</t>
    </rPh>
    <rPh sb="9" eb="11">
      <t>キジュン</t>
    </rPh>
    <phoneticPr fontId="2"/>
  </si>
  <si>
    <t>kg/h</t>
    <phoneticPr fontId="2"/>
  </si>
  <si>
    <t>l/h</t>
    <phoneticPr fontId="2"/>
  </si>
  <si>
    <t>Nm3/h</t>
    <phoneticPr fontId="2"/>
  </si>
  <si>
    <t>燃料消費量</t>
    <rPh sb="0" eb="2">
      <t>ネンリョウ</t>
    </rPh>
    <rPh sb="2" eb="5">
      <t>ショウヒリョウ</t>
    </rPh>
    <phoneticPr fontId="2"/>
  </si>
  <si>
    <r>
      <t xml:space="preserve">単位発熱量
</t>
    </r>
    <r>
      <rPr>
        <sz val="8"/>
        <rFont val="ＭＳ Ｐゴシック"/>
        <family val="3"/>
        <charset val="128"/>
      </rPr>
      <t>(高位基準)</t>
    </r>
    <rPh sb="0" eb="2">
      <t>タンイ</t>
    </rPh>
    <rPh sb="2" eb="5">
      <t>ハツネツリョウ</t>
    </rPh>
    <rPh sb="7" eb="9">
      <t>コウイ</t>
    </rPh>
    <rPh sb="9" eb="11">
      <t>キジュン</t>
    </rPh>
    <phoneticPr fontId="2"/>
  </si>
  <si>
    <t>※　必要に応じ、適した単位に修正すること。</t>
    <rPh sb="2" eb="4">
      <t>ヒツヨウ</t>
    </rPh>
    <rPh sb="5" eb="6">
      <t>オウ</t>
    </rPh>
    <rPh sb="8" eb="9">
      <t>テキ</t>
    </rPh>
    <rPh sb="11" eb="13">
      <t>タンイ</t>
    </rPh>
    <rPh sb="14" eb="16">
      <t>シュウセイ</t>
    </rPh>
    <phoneticPr fontId="2"/>
  </si>
  <si>
    <r>
      <t xml:space="preserve">単位発熱量
</t>
    </r>
    <r>
      <rPr>
        <sz val="8"/>
        <rFont val="ＭＳ Ｐゴシック"/>
        <family val="3"/>
        <charset val="128"/>
      </rPr>
      <t>(低位基準)</t>
    </r>
    <rPh sb="0" eb="2">
      <t>タンイ</t>
    </rPh>
    <rPh sb="2" eb="5">
      <t>ハツネツリョウ</t>
    </rPh>
    <rPh sb="7" eb="9">
      <t>テイイ</t>
    </rPh>
    <rPh sb="9" eb="11">
      <t>キジュン</t>
    </rPh>
    <phoneticPr fontId="2"/>
  </si>
  <si>
    <t>※ この群は (　定格基準　・　部分負荷基準　) で記入する。</t>
    <rPh sb="4" eb="5">
      <t>グン</t>
    </rPh>
    <rPh sb="9" eb="11">
      <t>テイカク</t>
    </rPh>
    <rPh sb="11" eb="13">
      <t>キジュン</t>
    </rPh>
    <rPh sb="16" eb="18">
      <t>ブブン</t>
    </rPh>
    <rPh sb="18" eb="20">
      <t>フカ</t>
    </rPh>
    <rPh sb="20" eb="22">
      <t>キジュン</t>
    </rPh>
    <rPh sb="26" eb="28">
      <t>キニュウ</t>
    </rPh>
    <phoneticPr fontId="2"/>
  </si>
  <si>
    <t>〈ボイラ・工業炉・自家発電設備 記入用〉</t>
    <rPh sb="5" eb="8">
      <t>コウギョウロ</t>
    </rPh>
    <rPh sb="9" eb="11">
      <t>ジカ</t>
    </rPh>
    <rPh sb="11" eb="13">
      <t>ハツデン</t>
    </rPh>
    <rPh sb="13" eb="15">
      <t>セツビ</t>
    </rPh>
    <rPh sb="16" eb="18">
      <t>キニュウ</t>
    </rPh>
    <rPh sb="18" eb="19">
      <t>ヨウ</t>
    </rPh>
    <phoneticPr fontId="2"/>
  </si>
  <si>
    <t>〈空調・冷温水機 記入用〉</t>
    <rPh sb="1" eb="3">
      <t>クウチョウ</t>
    </rPh>
    <rPh sb="4" eb="6">
      <t>レイオン</t>
    </rPh>
    <rPh sb="6" eb="7">
      <t>ミズ</t>
    </rPh>
    <rPh sb="7" eb="8">
      <t>キ</t>
    </rPh>
    <rPh sb="9" eb="11">
      <t>キニュウ</t>
    </rPh>
    <rPh sb="11" eb="12">
      <t>ヨウ</t>
    </rPh>
    <phoneticPr fontId="2"/>
  </si>
  <si>
    <t>　　②CO2発生量算定に用いる炭素係数の値は、高位発熱量基準とし、「特定排出者の事業活動に伴う温室効果ガスの排出量の算定に関する省令」における係数を用いること。</t>
    <rPh sb="6" eb="9">
      <t>ハッセイリョウ</t>
    </rPh>
    <rPh sb="9" eb="11">
      <t>サンテイ</t>
    </rPh>
    <rPh sb="12" eb="13">
      <t>モチ</t>
    </rPh>
    <rPh sb="15" eb="17">
      <t>タンソ</t>
    </rPh>
    <rPh sb="17" eb="19">
      <t>ケイスウ</t>
    </rPh>
    <rPh sb="20" eb="21">
      <t>アタイ</t>
    </rPh>
    <rPh sb="23" eb="25">
      <t>コウイ</t>
    </rPh>
    <rPh sb="25" eb="28">
      <t>ハツネツリョウ</t>
    </rPh>
    <rPh sb="28" eb="30">
      <t>キジュン</t>
    </rPh>
    <phoneticPr fontId="2"/>
  </si>
  <si>
    <t>都市ガス(その他)</t>
    <rPh sb="0" eb="2">
      <t>トシ</t>
    </rPh>
    <rPh sb="7" eb="8">
      <t>タ</t>
    </rPh>
    <phoneticPr fontId="2"/>
  </si>
  <si>
    <t>該当単位記入</t>
    <rPh sb="0" eb="2">
      <t>ガイトウ</t>
    </rPh>
    <rPh sb="2" eb="4">
      <t>タンイ</t>
    </rPh>
    <rPh sb="4" eb="6">
      <t>キニュウ</t>
    </rPh>
    <phoneticPr fontId="2"/>
  </si>
  <si>
    <t>低位発熱量記入</t>
    <rPh sb="0" eb="2">
      <t>テイイ</t>
    </rPh>
    <rPh sb="2" eb="5">
      <t>ハツネツリョウ</t>
    </rPh>
    <rPh sb="5" eb="7">
      <t>キニュウ</t>
    </rPh>
    <phoneticPr fontId="2"/>
  </si>
  <si>
    <t>高位発熱量記入</t>
    <rPh sb="0" eb="2">
      <t>コウイ</t>
    </rPh>
    <rPh sb="2" eb="5">
      <t>ハツネツリョウ</t>
    </rPh>
    <rPh sb="5" eb="7">
      <t>キニュウ</t>
    </rPh>
    <phoneticPr fontId="2"/>
  </si>
  <si>
    <t>該当値記入</t>
    <rPh sb="0" eb="2">
      <t>ガイトウ</t>
    </rPh>
    <rPh sb="2" eb="3">
      <t>チ</t>
    </rPh>
    <rPh sb="3" eb="5">
      <t>キニュウ</t>
    </rPh>
    <phoneticPr fontId="2"/>
  </si>
  <si>
    <t>　更新・改造前　ＣＯ２排出量</t>
    <rPh sb="11" eb="14">
      <t>ハイシュツリョウ</t>
    </rPh>
    <phoneticPr fontId="2"/>
  </si>
  <si>
    <t>　更新・改造後　想定ＣＯ２排出量</t>
    <rPh sb="13" eb="16">
      <t>ハイシュツリョウ</t>
    </rPh>
    <phoneticPr fontId="2"/>
  </si>
  <si>
    <t>　省エネルギー率（申請全体）</t>
    <rPh sb="1" eb="2">
      <t>ショウ</t>
    </rPh>
    <rPh sb="7" eb="8">
      <t>リツ</t>
    </rPh>
    <rPh sb="9" eb="11">
      <t>シンセイ</t>
    </rPh>
    <rPh sb="11" eb="13">
      <t>ゼンタイ</t>
    </rPh>
    <phoneticPr fontId="2"/>
  </si>
  <si>
    <t>　投資回収年</t>
    <rPh sb="1" eb="3">
      <t>トウシ</t>
    </rPh>
    <rPh sb="3" eb="5">
      <t>カイシュウ</t>
    </rPh>
    <rPh sb="5" eb="6">
      <t>ネン</t>
    </rPh>
    <phoneticPr fontId="2"/>
  </si>
  <si>
    <t>　二酸化炭素排出削減量</t>
    <rPh sb="1" eb="4">
      <t>ニサンカ</t>
    </rPh>
    <rPh sb="4" eb="6">
      <t>タンソ</t>
    </rPh>
    <rPh sb="6" eb="8">
      <t>ハイシュツ</t>
    </rPh>
    <rPh sb="8" eb="11">
      <t>サクゲンリョウ</t>
    </rPh>
    <phoneticPr fontId="2"/>
  </si>
  <si>
    <t>　省ＣＯ２率</t>
    <rPh sb="1" eb="2">
      <t>ショウ</t>
    </rPh>
    <rPh sb="5" eb="6">
      <t>リツ</t>
    </rPh>
    <phoneticPr fontId="2"/>
  </si>
  <si>
    <t>　費用対効果</t>
    <rPh sb="1" eb="3">
      <t>ヒヨウ</t>
    </rPh>
    <rPh sb="3" eb="6">
      <t>タイコウカ</t>
    </rPh>
    <phoneticPr fontId="2"/>
  </si>
  <si>
    <t>年</t>
    <rPh sb="0" eb="1">
      <t>ネン</t>
    </rPh>
    <phoneticPr fontId="2"/>
  </si>
  <si>
    <t>≧　４年</t>
    <rPh sb="3" eb="4">
      <t>ネン</t>
    </rPh>
    <phoneticPr fontId="2"/>
  </si>
  <si>
    <t>※２　計算シート①で算出した省エネルギー率を用いること。</t>
    <rPh sb="3" eb="5">
      <t>ケイサン</t>
    </rPh>
    <rPh sb="10" eb="12">
      <t>サンシュツ</t>
    </rPh>
    <rPh sb="14" eb="15">
      <t>ショウ</t>
    </rPh>
    <rPh sb="20" eb="21">
      <t>リツ</t>
    </rPh>
    <rPh sb="22" eb="23">
      <t>モチ</t>
    </rPh>
    <phoneticPr fontId="2"/>
  </si>
  <si>
    <t>（別紙⑧）</t>
    <rPh sb="1" eb="3">
      <t>ベッシ</t>
    </rPh>
    <phoneticPr fontId="2"/>
  </si>
  <si>
    <t>（別紙⑦）</t>
    <rPh sb="1" eb="3">
      <t>ベッシ</t>
    </rPh>
    <phoneticPr fontId="2"/>
  </si>
  <si>
    <t>廃熱回収量</t>
    <rPh sb="0" eb="2">
      <t>ハイネツ</t>
    </rPh>
    <rPh sb="2" eb="5">
      <t>カイシュウリョウ</t>
    </rPh>
    <phoneticPr fontId="2"/>
  </si>
  <si>
    <r>
      <t>k</t>
    </r>
    <r>
      <rPr>
        <sz val="11"/>
        <rFont val="ＭＳ Ｐゴシック"/>
        <family val="3"/>
        <charset val="128"/>
      </rPr>
      <t>W</t>
    </r>
    <phoneticPr fontId="2"/>
  </si>
  <si>
    <t>①</t>
    <phoneticPr fontId="2"/>
  </si>
  <si>
    <t>②</t>
    <phoneticPr fontId="2"/>
  </si>
  <si>
    <t>③</t>
    <phoneticPr fontId="2"/>
  </si>
  <si>
    <t>①×②＝④</t>
    <phoneticPr fontId="2"/>
  </si>
  <si>
    <r>
      <t>①×③×
0</t>
    </r>
    <r>
      <rPr>
        <sz val="11"/>
        <rFont val="ＭＳ Ｐゴシック"/>
        <family val="3"/>
        <charset val="128"/>
      </rPr>
      <t>.0258</t>
    </r>
    <r>
      <rPr>
        <sz val="11"/>
        <rFont val="ＭＳ Ｐゴシック"/>
        <family val="3"/>
        <charset val="128"/>
      </rPr>
      <t>＝⑤</t>
    </r>
    <phoneticPr fontId="2"/>
  </si>
  <si>
    <t>⑥</t>
    <phoneticPr fontId="2"/>
  </si>
  <si>
    <t>①×③×⑥
×(44/12)＝⑦</t>
    <phoneticPr fontId="2"/>
  </si>
  <si>
    <t>⑧</t>
    <phoneticPr fontId="2"/>
  </si>
  <si>
    <t>④×⑧＝⑨</t>
    <phoneticPr fontId="2"/>
  </si>
  <si>
    <t>④－⑨＝⑩</t>
    <phoneticPr fontId="2"/>
  </si>
  <si>
    <t>⑪</t>
    <phoneticPr fontId="2"/>
  </si>
  <si>
    <t>⑫</t>
    <phoneticPr fontId="2"/>
  </si>
  <si>
    <t>⑩÷⑪</t>
    <phoneticPr fontId="2"/>
  </si>
  <si>
    <t>ボイラ</t>
    <phoneticPr fontId="2"/>
  </si>
  <si>
    <t>①×③＝④</t>
    <phoneticPr fontId="2"/>
  </si>
  <si>
    <t>⑩÷⑫</t>
    <phoneticPr fontId="2"/>
  </si>
  <si>
    <t>↑a</t>
    <phoneticPr fontId="2"/>
  </si>
  <si>
    <t>↑b</t>
    <phoneticPr fontId="2"/>
  </si>
  <si>
    <t>↑c</t>
    <phoneticPr fontId="2"/>
  </si>
  <si>
    <t>↑d</t>
    <phoneticPr fontId="2"/>
  </si>
  <si>
    <t>↑e</t>
    <phoneticPr fontId="2"/>
  </si>
  <si>
    <t>b</t>
    <phoneticPr fontId="2"/>
  </si>
  <si>
    <r>
      <t>t</t>
    </r>
    <r>
      <rPr>
        <sz val="11"/>
        <rFont val="ＭＳ Ｐゴシック"/>
        <family val="3"/>
        <charset val="128"/>
      </rPr>
      <t>C/GJ</t>
    </r>
    <phoneticPr fontId="2"/>
  </si>
  <si>
    <t>b</t>
    <phoneticPr fontId="2"/>
  </si>
  <si>
    <t>－</t>
    <phoneticPr fontId="2"/>
  </si>
  <si>
    <t xml:space="preserve">     f</t>
    <phoneticPr fontId="2"/>
  </si>
  <si>
    <t>×</t>
    <phoneticPr fontId="2"/>
  </si>
  <si>
    <t>i</t>
    <phoneticPr fontId="2"/>
  </si>
  <si>
    <t>÷</t>
    <phoneticPr fontId="2"/>
  </si>
  <si>
    <t>c</t>
    <phoneticPr fontId="2"/>
  </si>
  <si>
    <t>×　　　100</t>
    <phoneticPr fontId="2"/>
  </si>
  <si>
    <t>％</t>
    <phoneticPr fontId="2"/>
  </si>
  <si>
    <t>発電出力</t>
    <rPh sb="0" eb="2">
      <t>ハツデン</t>
    </rPh>
    <rPh sb="2" eb="4">
      <t>シュツリョク</t>
    </rPh>
    <phoneticPr fontId="2"/>
  </si>
  <si>
    <t>　　　 ただし、ボイラを自家発電設備に更新する場合の購入電力の炭素係数は、国内排出削減量認証制度に定める購入電力の限界電源炭素排出係数を用いる。</t>
    <rPh sb="19" eb="21">
      <t>コウシン</t>
    </rPh>
    <rPh sb="23" eb="25">
      <t>バアイ</t>
    </rPh>
    <rPh sb="31" eb="33">
      <t>タンソ</t>
    </rPh>
    <rPh sb="33" eb="35">
      <t>ケイスウ</t>
    </rPh>
    <rPh sb="63" eb="65">
      <t>ハイシュツ</t>
    </rPh>
    <phoneticPr fontId="2"/>
  </si>
  <si>
    <t>１３．原油換算燃料削減量、省エネルギー率</t>
    <rPh sb="3" eb="5">
      <t>ゲンユ</t>
    </rPh>
    <rPh sb="5" eb="7">
      <t>カンザン</t>
    </rPh>
    <rPh sb="7" eb="9">
      <t>ネンリョウ</t>
    </rPh>
    <rPh sb="9" eb="11">
      <t>サクゲン</t>
    </rPh>
    <rPh sb="11" eb="12">
      <t>リョウ</t>
    </rPh>
    <rPh sb="13" eb="14">
      <t>ショウ</t>
    </rPh>
    <rPh sb="19" eb="20">
      <t>リツ</t>
    </rPh>
    <phoneticPr fontId="2"/>
  </si>
  <si>
    <t>【計算シート①について】</t>
    <rPh sb="1" eb="3">
      <t>ケイサン</t>
    </rPh>
    <phoneticPr fontId="2"/>
  </si>
  <si>
    <t>　・記入枠は、更新・改造前の設備を基準に選択して下さい。</t>
    <rPh sb="2" eb="4">
      <t>キニュウ</t>
    </rPh>
    <rPh sb="4" eb="5">
      <t>ワク</t>
    </rPh>
    <rPh sb="7" eb="9">
      <t>コウシン</t>
    </rPh>
    <rPh sb="10" eb="12">
      <t>カイゾウ</t>
    </rPh>
    <rPh sb="12" eb="13">
      <t>マエ</t>
    </rPh>
    <rPh sb="14" eb="16">
      <t>セツビ</t>
    </rPh>
    <rPh sb="17" eb="19">
      <t>キジュン</t>
    </rPh>
    <rPh sb="20" eb="22">
      <t>センタク</t>
    </rPh>
    <rPh sb="24" eb="25">
      <t>クダ</t>
    </rPh>
    <phoneticPr fontId="2"/>
  </si>
  <si>
    <t>　・省エネルギー率として、原単位あたりの燃料消費量での比較としています。</t>
    <rPh sb="2" eb="3">
      <t>ショウ</t>
    </rPh>
    <rPh sb="8" eb="9">
      <t>リツ</t>
    </rPh>
    <rPh sb="13" eb="16">
      <t>ゲンタンイ</t>
    </rPh>
    <rPh sb="20" eb="22">
      <t>ネンリョウ</t>
    </rPh>
    <rPh sb="22" eb="25">
      <t>ショウヒリョウ</t>
    </rPh>
    <rPh sb="27" eb="29">
      <t>ヒカク</t>
    </rPh>
    <phoneticPr fontId="2"/>
  </si>
  <si>
    <t>　・使用する単位にご注意下さい。</t>
    <rPh sb="2" eb="4">
      <t>シヨウ</t>
    </rPh>
    <rPh sb="6" eb="8">
      <t>タンイ</t>
    </rPh>
    <rPh sb="10" eb="12">
      <t>チュウイ</t>
    </rPh>
    <rPh sb="12" eb="13">
      <t>クダ</t>
    </rPh>
    <phoneticPr fontId="2"/>
  </si>
  <si>
    <t>熱量換算
燃料使用量</t>
    <rPh sb="0" eb="2">
      <t>ネツリョウ</t>
    </rPh>
    <rPh sb="2" eb="4">
      <t>カンサン</t>
    </rPh>
    <rPh sb="5" eb="7">
      <t>ネンリョウ</t>
    </rPh>
    <rPh sb="7" eb="10">
      <t>シヨウリョウ</t>
    </rPh>
    <phoneticPr fontId="2"/>
  </si>
  <si>
    <t>原油換算
燃料消費量</t>
    <rPh sb="0" eb="2">
      <t>ゲンユ</t>
    </rPh>
    <rPh sb="2" eb="4">
      <t>カンザン</t>
    </rPh>
    <rPh sb="5" eb="7">
      <t>ネンリョウ</t>
    </rPh>
    <rPh sb="7" eb="10">
      <t>ショウヒリョウ</t>
    </rPh>
    <phoneticPr fontId="2"/>
  </si>
  <si>
    <t>燃料種別
炭素係数</t>
    <rPh sb="0" eb="2">
      <t>ネンリョウ</t>
    </rPh>
    <rPh sb="2" eb="4">
      <t>シュベツ</t>
    </rPh>
    <rPh sb="5" eb="7">
      <t>タンソ</t>
    </rPh>
    <rPh sb="7" eb="9">
      <t>ケイスウ</t>
    </rPh>
    <phoneticPr fontId="2"/>
  </si>
  <si>
    <t>更新前ＣＯ２
排出量</t>
    <rPh sb="0" eb="3">
      <t>コウシンマエ</t>
    </rPh>
    <rPh sb="7" eb="10">
      <t>ハイシュツリョウ</t>
    </rPh>
    <phoneticPr fontId="2"/>
  </si>
  <si>
    <t>省エネルギ
ー率　※２</t>
    <rPh sb="0" eb="1">
      <t>ショウ</t>
    </rPh>
    <rPh sb="7" eb="8">
      <t>リツ</t>
    </rPh>
    <phoneticPr fontId="2"/>
  </si>
  <si>
    <t>熱量換算
燃料削減量</t>
    <rPh sb="0" eb="2">
      <t>ネツリョウ</t>
    </rPh>
    <rPh sb="2" eb="4">
      <t>カンザン</t>
    </rPh>
    <rPh sb="5" eb="7">
      <t>ネンリョウ</t>
    </rPh>
    <rPh sb="7" eb="10">
      <t>サクゲンリョウ</t>
    </rPh>
    <phoneticPr fontId="2"/>
  </si>
  <si>
    <t>更新後熱量換算
想定燃料消費量</t>
    <rPh sb="0" eb="3">
      <t>コウシンゴ</t>
    </rPh>
    <rPh sb="3" eb="5">
      <t>ネツリョウ</t>
    </rPh>
    <rPh sb="5" eb="7">
      <t>カンザン</t>
    </rPh>
    <rPh sb="8" eb="10">
      <t>ソウテイ</t>
    </rPh>
    <rPh sb="10" eb="12">
      <t>ネンリョウ</t>
    </rPh>
    <rPh sb="12" eb="15">
      <t>ショウヒリョウ</t>
    </rPh>
    <phoneticPr fontId="2"/>
  </si>
  <si>
    <t>t/年</t>
    <rPh sb="2" eb="3">
      <t>ネン</t>
    </rPh>
    <phoneticPr fontId="2"/>
  </si>
  <si>
    <t>更新後想定
ガス消費量</t>
    <rPh sb="0" eb="3">
      <t>コウシンゴ</t>
    </rPh>
    <rPh sb="3" eb="5">
      <t>ソウテイ</t>
    </rPh>
    <rPh sb="8" eb="10">
      <t>ショウヒ</t>
    </rPh>
    <rPh sb="10" eb="11">
      <t>リョウ</t>
    </rPh>
    <phoneticPr fontId="2"/>
  </si>
  <si>
    <t>［t/年］</t>
    <rPh sb="3" eb="4">
      <t>ネン</t>
    </rPh>
    <phoneticPr fontId="2"/>
  </si>
  <si>
    <t>［kl/年］</t>
    <phoneticPr fontId="2"/>
  </si>
  <si>
    <t>［千Nm3/年］</t>
    <phoneticPr fontId="2"/>
  </si>
  <si>
    <t>［GJ/年］</t>
    <phoneticPr fontId="2"/>
  </si>
  <si>
    <t>［ｋｌ/年］</t>
    <phoneticPr fontId="2"/>
  </si>
  <si>
    <t>[tC/GJ]</t>
    <phoneticPr fontId="2"/>
  </si>
  <si>
    <t>[t-CO2/年]</t>
    <phoneticPr fontId="2"/>
  </si>
  <si>
    <t>［％］</t>
    <phoneticPr fontId="2"/>
  </si>
  <si>
    <t>－</t>
    <phoneticPr fontId="2"/>
  </si>
  <si>
    <t>　更新・改造前　原油換算消費量</t>
    <phoneticPr fontId="2"/>
  </si>
  <si>
    <t>c</t>
    <phoneticPr fontId="2"/>
  </si>
  <si>
    <t>e</t>
    <phoneticPr fontId="2"/>
  </si>
  <si>
    <t>×</t>
    <phoneticPr fontId="2"/>
  </si>
  <si>
    <r>
      <t xml:space="preserve">× </t>
    </r>
    <r>
      <rPr>
        <sz val="11"/>
        <rFont val="ＭＳ Ｐゴシック"/>
        <family val="3"/>
        <charset val="128"/>
      </rPr>
      <t xml:space="preserve">    0.0258</t>
    </r>
    <phoneticPr fontId="2"/>
  </si>
  <si>
    <t>　更新・改造後　想定原油換算消費量</t>
    <phoneticPr fontId="2"/>
  </si>
  <si>
    <t>×　　44/12</t>
    <phoneticPr fontId="2"/>
  </si>
  <si>
    <t>　原油換算燃料削減量</t>
    <phoneticPr fontId="2"/>
  </si>
  <si>
    <t>d</t>
    <phoneticPr fontId="2"/>
  </si>
  <si>
    <t>÷</t>
    <phoneticPr fontId="2"/>
  </si>
  <si>
    <t>a</t>
    <phoneticPr fontId="2"/>
  </si>
  <si>
    <t>×　　　100</t>
    <phoneticPr fontId="2"/>
  </si>
  <si>
    <t>％</t>
    <phoneticPr fontId="2"/>
  </si>
  <si>
    <t>　　g</t>
    <phoneticPr fontId="2"/>
  </si>
  <si>
    <t>kl/年</t>
    <phoneticPr fontId="2"/>
  </si>
  <si>
    <t>千Nm3/年</t>
    <phoneticPr fontId="2"/>
  </si>
  <si>
    <t>GJ/千Nm3</t>
    <phoneticPr fontId="2"/>
  </si>
  <si>
    <r>
      <t>M</t>
    </r>
    <r>
      <rPr>
        <sz val="11"/>
        <rFont val="ＭＳ Ｐゴシック"/>
        <family val="3"/>
        <charset val="128"/>
      </rPr>
      <t>J/h</t>
    </r>
    <phoneticPr fontId="2"/>
  </si>
  <si>
    <t>熱出力合計</t>
    <rPh sb="0" eb="1">
      <t>ネツ</t>
    </rPh>
    <rPh sb="1" eb="3">
      <t>シュツリョク</t>
    </rPh>
    <rPh sb="3" eb="5">
      <t>ゴウケイ</t>
    </rPh>
    <phoneticPr fontId="2"/>
  </si>
  <si>
    <t>燃料消費量
合計</t>
    <rPh sb="0" eb="2">
      <t>ネンリョウ</t>
    </rPh>
    <rPh sb="2" eb="5">
      <t>ショウヒリョウ</t>
    </rPh>
    <rPh sb="6" eb="8">
      <t>ゴウケイ</t>
    </rPh>
    <phoneticPr fontId="2"/>
  </si>
  <si>
    <t>熱出力</t>
    <rPh sb="0" eb="1">
      <t>ネツ</t>
    </rPh>
    <rPh sb="1" eb="3">
      <t>シュツリョク</t>
    </rPh>
    <phoneticPr fontId="2"/>
  </si>
  <si>
    <r>
      <t>単位発熱量</t>
    </r>
    <r>
      <rPr>
        <sz val="11"/>
        <rFont val="ＭＳ Ｐゴシック"/>
        <family val="3"/>
        <charset val="128"/>
      </rPr>
      <t xml:space="preserve">
</t>
    </r>
    <r>
      <rPr>
        <sz val="8"/>
        <rFont val="ＭＳ Ｐゴシック"/>
        <family val="3"/>
        <charset val="128"/>
      </rPr>
      <t>(低位基準)</t>
    </r>
    <rPh sb="0" eb="2">
      <t>タンイ</t>
    </rPh>
    <rPh sb="2" eb="5">
      <t>ハツネツリョウ</t>
    </rPh>
    <phoneticPr fontId="2"/>
  </si>
  <si>
    <r>
      <t>M</t>
    </r>
    <r>
      <rPr>
        <sz val="11"/>
        <rFont val="ＭＳ Ｐゴシック"/>
        <family val="3"/>
        <charset val="128"/>
      </rPr>
      <t>J/h</t>
    </r>
    <phoneticPr fontId="2"/>
  </si>
  <si>
    <r>
      <t>t</t>
    </r>
    <r>
      <rPr>
        <sz val="11"/>
        <rFont val="ＭＳ Ｐゴシック"/>
        <family val="3"/>
        <charset val="128"/>
      </rPr>
      <t>/h</t>
    </r>
    <phoneticPr fontId="2"/>
  </si>
  <si>
    <r>
      <t>出力</t>
    </r>
    <r>
      <rPr>
        <vertAlign val="superscript"/>
        <sz val="11"/>
        <rFont val="ＭＳ Ｐゴシック"/>
        <family val="3"/>
        <charset val="128"/>
      </rPr>
      <t>※１</t>
    </r>
    <rPh sb="0" eb="2">
      <t>シュツリョク</t>
    </rPh>
    <phoneticPr fontId="2"/>
  </si>
  <si>
    <r>
      <t>出力合計</t>
    </r>
    <r>
      <rPr>
        <vertAlign val="superscript"/>
        <sz val="11"/>
        <rFont val="ＭＳ Ｐゴシック"/>
        <family val="3"/>
        <charset val="128"/>
      </rPr>
      <t>※１</t>
    </r>
    <rPh sb="0" eb="2">
      <t>シュツリョク</t>
    </rPh>
    <rPh sb="2" eb="4">
      <t>ゴウケイ</t>
    </rPh>
    <phoneticPr fontId="2"/>
  </si>
  <si>
    <t>冷房出力</t>
    <rPh sb="0" eb="2">
      <t>レイボウ</t>
    </rPh>
    <rPh sb="2" eb="4">
      <t>シュツリョク</t>
    </rPh>
    <phoneticPr fontId="2"/>
  </si>
  <si>
    <t>冷房出力
合計</t>
    <rPh sb="0" eb="2">
      <t>レイボウ</t>
    </rPh>
    <rPh sb="2" eb="4">
      <t>シュツリョク</t>
    </rPh>
    <rPh sb="5" eb="7">
      <t>ゴウケイ</t>
    </rPh>
    <phoneticPr fontId="2"/>
  </si>
  <si>
    <r>
      <t>単位発熱量</t>
    </r>
    <r>
      <rPr>
        <sz val="11"/>
        <rFont val="ＭＳ Ｐゴシック"/>
        <family val="3"/>
        <charset val="128"/>
      </rPr>
      <t xml:space="preserve">
</t>
    </r>
    <r>
      <rPr>
        <sz val="8"/>
        <rFont val="ＭＳ Ｐゴシック"/>
        <family val="3"/>
        <charset val="128"/>
      </rPr>
      <t>(高位基準)</t>
    </r>
    <rPh sb="0" eb="2">
      <t>タンイ</t>
    </rPh>
    <rPh sb="2" eb="5">
      <t>ハツネツリョウ</t>
    </rPh>
    <rPh sb="7" eb="9">
      <t>コウイ</t>
    </rPh>
    <phoneticPr fontId="2"/>
  </si>
  <si>
    <t>発電出力
合計</t>
    <rPh sb="0" eb="2">
      <t>ハツデン</t>
    </rPh>
    <rPh sb="2" eb="4">
      <t>シュツリョク</t>
    </rPh>
    <rPh sb="5" eb="7">
      <t>ゴウケイ</t>
    </rPh>
    <phoneticPr fontId="2"/>
  </si>
  <si>
    <t>廃熱回収量
合計</t>
    <rPh sb="0" eb="2">
      <t>ハイネツ</t>
    </rPh>
    <rPh sb="2" eb="5">
      <t>カイシュウリョウ</t>
    </rPh>
    <rPh sb="6" eb="8">
      <t>ゴウケイ</t>
    </rPh>
    <phoneticPr fontId="2"/>
  </si>
  <si>
    <r>
      <t>単位発熱量</t>
    </r>
    <r>
      <rPr>
        <sz val="11"/>
        <rFont val="ＭＳ Ｐゴシック"/>
        <family val="3"/>
        <charset val="128"/>
      </rPr>
      <t xml:space="preserve">
</t>
    </r>
    <r>
      <rPr>
        <sz val="8"/>
        <rFont val="ＭＳ Ｐゴシック"/>
        <family val="3"/>
        <charset val="128"/>
      </rPr>
      <t>低位発熱量基準</t>
    </r>
    <rPh sb="0" eb="2">
      <t>タンイ</t>
    </rPh>
    <rPh sb="2" eb="5">
      <t>ハツネツリョウ</t>
    </rPh>
    <phoneticPr fontId="2"/>
  </si>
  <si>
    <t>　※３　更新前後の燃料種の違いと高位発熱量・低位発熱量の関係でマイナス数値になる場合があります</t>
    <rPh sb="4" eb="6">
      <t>コウシン</t>
    </rPh>
    <rPh sb="6" eb="8">
      <t>ゼンゴ</t>
    </rPh>
    <rPh sb="9" eb="11">
      <t>ネンリョウ</t>
    </rPh>
    <rPh sb="11" eb="12">
      <t>シュ</t>
    </rPh>
    <rPh sb="13" eb="14">
      <t>チガ</t>
    </rPh>
    <rPh sb="16" eb="18">
      <t>コウイ</t>
    </rPh>
    <rPh sb="18" eb="21">
      <t>ハツネツリョウ</t>
    </rPh>
    <rPh sb="22" eb="24">
      <t>テイイ</t>
    </rPh>
    <rPh sb="24" eb="27">
      <t>ハツネツリョウ</t>
    </rPh>
    <rPh sb="28" eb="30">
      <t>カンケイ</t>
    </rPh>
    <rPh sb="35" eb="37">
      <t>スウチ</t>
    </rPh>
    <rPh sb="40" eb="42">
      <t>バアイ</t>
    </rPh>
    <phoneticPr fontId="2"/>
  </si>
  <si>
    <t>　※４　原油換算燃料削減が無い場合は、h の数値はゼロとします</t>
    <phoneticPr fontId="2"/>
  </si>
  <si>
    <r>
      <t xml:space="preserve">[円/kl] </t>
    </r>
    <r>
      <rPr>
        <vertAlign val="superscript"/>
        <sz val="11"/>
        <rFont val="ＭＳ Ｐゴシック"/>
        <family val="3"/>
        <charset val="128"/>
      </rPr>
      <t>※５</t>
    </r>
    <rPh sb="1" eb="2">
      <t>エン</t>
    </rPh>
    <phoneticPr fontId="2"/>
  </si>
  <si>
    <t>　　　　＝</t>
    <phoneticPr fontId="2"/>
  </si>
  <si>
    <t>　　　　＝  f</t>
    <phoneticPr fontId="2"/>
  </si>
  <si>
    <t>　　　　＝  g</t>
    <phoneticPr fontId="2"/>
  </si>
  <si>
    <r>
      <t xml:space="preserve">　　　　＝  h </t>
    </r>
    <r>
      <rPr>
        <vertAlign val="superscript"/>
        <sz val="12"/>
        <rFont val="ＭＳ Ｐゴシック"/>
        <family val="3"/>
        <charset val="128"/>
      </rPr>
      <t>※３</t>
    </r>
    <phoneticPr fontId="2"/>
  </si>
  <si>
    <t>　　　　＝  i</t>
    <phoneticPr fontId="2"/>
  </si>
  <si>
    <r>
      <t xml:space="preserve">  h </t>
    </r>
    <r>
      <rPr>
        <vertAlign val="superscript"/>
        <sz val="12"/>
        <rFont val="ＭＳ Ｐゴシック"/>
        <family val="3"/>
        <charset val="128"/>
      </rPr>
      <t>※４</t>
    </r>
    <phoneticPr fontId="2"/>
  </si>
  <si>
    <t>i</t>
    <phoneticPr fontId="2"/>
  </si>
  <si>
    <t>≧　１２％</t>
    <phoneticPr fontId="2"/>
  </si>
  <si>
    <t>ＬＰＧ</t>
  </si>
  <si>
    <r>
      <t>t</t>
    </r>
    <r>
      <rPr>
        <sz val="11"/>
        <rFont val="ＭＳ Ｐゴシック"/>
        <family val="3"/>
        <charset val="128"/>
      </rPr>
      <t>/バッチ</t>
    </r>
    <phoneticPr fontId="2"/>
  </si>
  <si>
    <t>　　②省エネ率算定に用いる単位発熱量値は、日団協が定める燃料種別低位発熱量、または、実使用燃料の低位発熱量の値を使用すること。実使用燃料の値を使用する場合は燃料供給会社の証明書を添付すること。</t>
    <rPh sb="3" eb="4">
      <t>ショウ</t>
    </rPh>
    <rPh sb="6" eb="7">
      <t>リツ</t>
    </rPh>
    <rPh sb="7" eb="9">
      <t>サンテイ</t>
    </rPh>
    <rPh sb="10" eb="11">
      <t>モチ</t>
    </rPh>
    <rPh sb="13" eb="15">
      <t>タンイ</t>
    </rPh>
    <rPh sb="15" eb="18">
      <t>ハツネツリョウ</t>
    </rPh>
    <rPh sb="18" eb="19">
      <t>アタイ</t>
    </rPh>
    <rPh sb="21" eb="24">
      <t>ニチダンキョウ</t>
    </rPh>
    <phoneticPr fontId="2"/>
  </si>
  <si>
    <t>【計算シート①】(省エネルギー率計算用)</t>
    <rPh sb="1" eb="3">
      <t>ケイサン</t>
    </rPh>
    <rPh sb="9" eb="10">
      <t>ショウ</t>
    </rPh>
    <rPh sb="15" eb="16">
      <t>リツ</t>
    </rPh>
    <rPh sb="16" eb="18">
      <t>ケイサン</t>
    </rPh>
    <rPh sb="18" eb="19">
      <t>ヨウ</t>
    </rPh>
    <phoneticPr fontId="2"/>
  </si>
  <si>
    <t>【計算シート②】(省CO2率、費用対効果計算用)</t>
    <rPh sb="1" eb="3">
      <t>ケイサン</t>
    </rPh>
    <rPh sb="9" eb="10">
      <t>ショウ</t>
    </rPh>
    <rPh sb="13" eb="14">
      <t>リツ</t>
    </rPh>
    <rPh sb="15" eb="17">
      <t>ヒヨウ</t>
    </rPh>
    <rPh sb="17" eb="20">
      <t>タイコウカ</t>
    </rPh>
    <rPh sb="20" eb="22">
      <t>ケイサン</t>
    </rPh>
    <rPh sb="22" eb="23">
      <t>ヨウ</t>
    </rPh>
    <phoneticPr fontId="2"/>
  </si>
  <si>
    <t>燃料消費量（使用量）の補正計算方式</t>
    <rPh sb="0" eb="2">
      <t>ネンリョウ</t>
    </rPh>
    <rPh sb="2" eb="5">
      <t>ショウヒリョウ</t>
    </rPh>
    <rPh sb="6" eb="9">
      <t>シヨウリョウ</t>
    </rPh>
    <rPh sb="11" eb="13">
      <t>ホセイ</t>
    </rPh>
    <rPh sb="13" eb="15">
      <t>ケイサン</t>
    </rPh>
    <rPh sb="15" eb="17">
      <t>ホウシキ</t>
    </rPh>
    <phoneticPr fontId="17"/>
  </si>
  <si>
    <t>（ボイラ・工業炉・自家発電設備の場合）</t>
    <rPh sb="5" eb="7">
      <t>コウギョウ</t>
    </rPh>
    <rPh sb="7" eb="8">
      <t>ロ</t>
    </rPh>
    <rPh sb="9" eb="11">
      <t>ジカ</t>
    </rPh>
    <rPh sb="11" eb="13">
      <t>ハツデン</t>
    </rPh>
    <rPh sb="13" eb="15">
      <t>セツビ</t>
    </rPh>
    <rPh sb="16" eb="18">
      <t>バアイ</t>
    </rPh>
    <phoneticPr fontId="17"/>
  </si>
  <si>
    <t>　計算シート①で省エネルギー率を計算する際に入力する燃料消費量（使用量）は、日団協が定める単位発熱量（公募説明会</t>
    <rPh sb="1" eb="3">
      <t>ケイサン</t>
    </rPh>
    <rPh sb="8" eb="9">
      <t>ショウ</t>
    </rPh>
    <rPh sb="14" eb="15">
      <t>リツ</t>
    </rPh>
    <rPh sb="16" eb="18">
      <t>ケイサン</t>
    </rPh>
    <rPh sb="20" eb="21">
      <t>サイ</t>
    </rPh>
    <rPh sb="22" eb="24">
      <t>ニュウリョク</t>
    </rPh>
    <rPh sb="26" eb="28">
      <t>ネンリョウ</t>
    </rPh>
    <rPh sb="28" eb="31">
      <t>ショウヒリョウ</t>
    </rPh>
    <rPh sb="32" eb="35">
      <t>シヨウリョウ</t>
    </rPh>
    <phoneticPr fontId="17"/>
  </si>
  <si>
    <t>資料46ページ参照）に基づいて算出された数値を使用します。</t>
    <rPh sb="15" eb="17">
      <t>サンシュツ</t>
    </rPh>
    <rPh sb="20" eb="22">
      <t>スウチ</t>
    </rPh>
    <rPh sb="23" eb="25">
      <t>シヨウ</t>
    </rPh>
    <phoneticPr fontId="17"/>
  </si>
  <si>
    <t>　カタログや仕様書等に記載されている燃料消費量（使用量）は、上記と異なる数値で算出されている場合がありますので、下</t>
    <rPh sb="9" eb="10">
      <t>トウ</t>
    </rPh>
    <rPh sb="30" eb="32">
      <t>ジョウキ</t>
    </rPh>
    <rPh sb="56" eb="57">
      <t>シタ</t>
    </rPh>
    <phoneticPr fontId="17"/>
  </si>
  <si>
    <t>の計算式の該当箇所に数値を入力し、日団協の定める単位発熱量に基づく燃料消費量（使用量）に補正する必要があります。</t>
    <rPh sb="1" eb="3">
      <t>ケイサン</t>
    </rPh>
    <rPh sb="3" eb="4">
      <t>シキ</t>
    </rPh>
    <rPh sb="5" eb="7">
      <t>ガイトウ</t>
    </rPh>
    <rPh sb="7" eb="9">
      <t>カショ</t>
    </rPh>
    <rPh sb="10" eb="12">
      <t>スウチ</t>
    </rPh>
    <rPh sb="13" eb="15">
      <t>ニュウリョク</t>
    </rPh>
    <rPh sb="17" eb="18">
      <t>ニチ</t>
    </rPh>
    <rPh sb="18" eb="19">
      <t>ダン</t>
    </rPh>
    <rPh sb="19" eb="20">
      <t>キョウ</t>
    </rPh>
    <rPh sb="21" eb="22">
      <t>サダ</t>
    </rPh>
    <rPh sb="24" eb="26">
      <t>タンイ</t>
    </rPh>
    <rPh sb="39" eb="42">
      <t>シヨウリョウ</t>
    </rPh>
    <phoneticPr fontId="17"/>
  </si>
  <si>
    <t>使用燃料が 《 A重油 》 の場合</t>
    <rPh sb="0" eb="2">
      <t>シヨウ</t>
    </rPh>
    <rPh sb="2" eb="4">
      <t>ネンリョウ</t>
    </rPh>
    <rPh sb="8" eb="11">
      <t>ア</t>
    </rPh>
    <rPh sb="15" eb="17">
      <t>バアイ</t>
    </rPh>
    <phoneticPr fontId="17"/>
  </si>
  <si>
    <t>【カタログ・仕様書に記載されている数値】</t>
    <rPh sb="6" eb="9">
      <t>シヨウショ</t>
    </rPh>
    <rPh sb="10" eb="12">
      <t>キサイ</t>
    </rPh>
    <rPh sb="17" eb="19">
      <t>スウチ</t>
    </rPh>
    <phoneticPr fontId="17"/>
  </si>
  <si>
    <t>【日団協が定める数値】</t>
    <rPh sb="1" eb="2">
      <t>ニチ</t>
    </rPh>
    <rPh sb="2" eb="3">
      <t>ダン</t>
    </rPh>
    <rPh sb="3" eb="4">
      <t>キョウ</t>
    </rPh>
    <rPh sb="5" eb="6">
      <t>サダ</t>
    </rPh>
    <rPh sb="8" eb="10">
      <t>スウチ</t>
    </rPh>
    <phoneticPr fontId="17"/>
  </si>
  <si>
    <t>燃料消費量</t>
    <rPh sb="0" eb="2">
      <t>ネンリョウ</t>
    </rPh>
    <rPh sb="2" eb="4">
      <t>ショウヒ</t>
    </rPh>
    <rPh sb="4" eb="5">
      <t>リョウ</t>
    </rPh>
    <phoneticPr fontId="17"/>
  </si>
  <si>
    <t>単位</t>
    <rPh sb="0" eb="2">
      <t>タンイ</t>
    </rPh>
    <phoneticPr fontId="17"/>
  </si>
  <si>
    <t>比重</t>
    <rPh sb="0" eb="2">
      <t>ヒジュウ</t>
    </rPh>
    <phoneticPr fontId="17"/>
  </si>
  <si>
    <t>熱量換算値</t>
    <rPh sb="0" eb="2">
      <t>ネツリョウ</t>
    </rPh>
    <rPh sb="2" eb="4">
      <t>カンザン</t>
    </rPh>
    <rPh sb="4" eb="5">
      <t>チ</t>
    </rPh>
    <phoneticPr fontId="17"/>
  </si>
  <si>
    <t>単位発熱量(低位）</t>
    <rPh sb="0" eb="2">
      <t>タンイ</t>
    </rPh>
    <rPh sb="2" eb="4">
      <t>ハツネツ</t>
    </rPh>
    <rPh sb="4" eb="5">
      <t>リョウ</t>
    </rPh>
    <phoneticPr fontId="17"/>
  </si>
  <si>
    <t>補正後燃料消費量</t>
    <rPh sb="0" eb="2">
      <t>ホセイ</t>
    </rPh>
    <rPh sb="2" eb="3">
      <t>ゴ</t>
    </rPh>
    <rPh sb="3" eb="5">
      <t>ネンリョウ</t>
    </rPh>
    <rPh sb="5" eb="8">
      <t>ショウヒリョウ</t>
    </rPh>
    <phoneticPr fontId="17"/>
  </si>
  <si>
    <t>Ｌ/ｈ</t>
    <phoneticPr fontId="17"/>
  </si>
  <si>
    <t>×</t>
    <phoneticPr fontId="17"/>
  </si>
  <si>
    <t>ＭＪ/Ｌ</t>
    <phoneticPr fontId="17"/>
  </si>
  <si>
    <t>÷</t>
    <phoneticPr fontId="17"/>
  </si>
  <si>
    <t>GJ/ＫL</t>
    <phoneticPr fontId="17"/>
  </si>
  <si>
    <t>　＝</t>
    <phoneticPr fontId="17"/>
  </si>
  <si>
    <t>Ｌ/ｈ</t>
    <phoneticPr fontId="17"/>
  </si>
  <si>
    <t>ｋｇ/ｈ</t>
    <phoneticPr fontId="17"/>
  </si>
  <si>
    <t>ＭＪ/ｋｇ</t>
    <phoneticPr fontId="17"/>
  </si>
  <si>
    <t>Ｋｃａｌ/Ｌ</t>
    <phoneticPr fontId="17"/>
  </si>
  <si>
    <t>ＫＪ/Ｋｃａｌ</t>
    <phoneticPr fontId="17"/>
  </si>
  <si>
    <t>Ｋｃａｌ/ｋｇ</t>
    <phoneticPr fontId="17"/>
  </si>
  <si>
    <t>ｋｇ/Ｌ</t>
    <phoneticPr fontId="17"/>
  </si>
  <si>
    <t>ＫＪ/ｋｇ</t>
    <phoneticPr fontId="17"/>
  </si>
  <si>
    <t>使用燃料が 《 灯油 》 の場合</t>
    <rPh sb="0" eb="2">
      <t>シヨウ</t>
    </rPh>
    <rPh sb="2" eb="4">
      <t>ネンリョウ</t>
    </rPh>
    <rPh sb="8" eb="10">
      <t>トウユ</t>
    </rPh>
    <rPh sb="14" eb="16">
      <t>バアイ</t>
    </rPh>
    <phoneticPr fontId="17"/>
  </si>
  <si>
    <t>Ｌ/ｈ</t>
    <phoneticPr fontId="17"/>
  </si>
  <si>
    <t>×</t>
    <phoneticPr fontId="17"/>
  </si>
  <si>
    <t>ＭＪ/Ｌ</t>
    <phoneticPr fontId="17"/>
  </si>
  <si>
    <t>÷</t>
    <phoneticPr fontId="17"/>
  </si>
  <si>
    <t>GJ/KL</t>
    <phoneticPr fontId="17"/>
  </si>
  <si>
    <t>　＝</t>
    <phoneticPr fontId="17"/>
  </si>
  <si>
    <t>ｋｇ/ｈ</t>
    <phoneticPr fontId="17"/>
  </si>
  <si>
    <t>ＭＪ/ｋｇ</t>
    <phoneticPr fontId="17"/>
  </si>
  <si>
    <t>Ｋｃａｌ/Ｌ</t>
    <phoneticPr fontId="17"/>
  </si>
  <si>
    <t>ＫＪ/Ｋｃａｌ</t>
    <phoneticPr fontId="17"/>
  </si>
  <si>
    <t>Ｋｃａｌ/ｋｇ</t>
    <phoneticPr fontId="17"/>
  </si>
  <si>
    <t>ｋｇ/Ｌ</t>
    <phoneticPr fontId="17"/>
  </si>
  <si>
    <t>ＫＪ/ｋｇ</t>
    <phoneticPr fontId="17"/>
  </si>
  <si>
    <t>使用燃料が 《 LPG 》 の場合</t>
    <rPh sb="0" eb="2">
      <t>シヨウ</t>
    </rPh>
    <rPh sb="2" eb="4">
      <t>ネンリョウ</t>
    </rPh>
    <rPh sb="15" eb="17">
      <t>バアイ</t>
    </rPh>
    <phoneticPr fontId="17"/>
  </si>
  <si>
    <t>ｋｗ/ｈ</t>
    <phoneticPr fontId="17"/>
  </si>
  <si>
    <t>ＭＪ/Ｋｗ</t>
    <phoneticPr fontId="17"/>
  </si>
  <si>
    <t>GJ/ｔ</t>
    <phoneticPr fontId="17"/>
  </si>
  <si>
    <t>kg/h</t>
    <phoneticPr fontId="17"/>
  </si>
  <si>
    <t>Ｋｃａｌ/ｈ</t>
    <phoneticPr fontId="17"/>
  </si>
  <si>
    <t>Ｎｍ３/ｈ</t>
    <phoneticPr fontId="17"/>
  </si>
  <si>
    <t>ＭＪ/Ｎｍ３</t>
    <phoneticPr fontId="17"/>
  </si>
  <si>
    <t>Ｋｃａｌ/Ｎｍ３</t>
    <phoneticPr fontId="17"/>
  </si>
  <si>
    <t>ＭＪ/ｋｇ</t>
    <phoneticPr fontId="17"/>
  </si>
  <si>
    <t>　＝</t>
    <phoneticPr fontId="17"/>
  </si>
  <si>
    <t>kg/h</t>
    <phoneticPr fontId="17"/>
  </si>
  <si>
    <t>カタログや仕様書等を参照して該当する欄に記載されている数値を入力（単位に注意）</t>
    <rPh sb="5" eb="8">
      <t>シヨウショ</t>
    </rPh>
    <rPh sb="8" eb="9">
      <t>トウ</t>
    </rPh>
    <rPh sb="10" eb="12">
      <t>サンショウ</t>
    </rPh>
    <rPh sb="14" eb="16">
      <t>ガイトウ</t>
    </rPh>
    <rPh sb="18" eb="19">
      <t>ラン</t>
    </rPh>
    <rPh sb="20" eb="22">
      <t>キサイ</t>
    </rPh>
    <rPh sb="27" eb="29">
      <t>スウチ</t>
    </rPh>
    <rPh sb="30" eb="32">
      <t>ニュウリョク</t>
    </rPh>
    <rPh sb="33" eb="35">
      <t>タンイ</t>
    </rPh>
    <rPh sb="36" eb="38">
      <t>チュウイ</t>
    </rPh>
    <phoneticPr fontId="17"/>
  </si>
  <si>
    <t>算出された数値を計算シート①に入力</t>
    <rPh sb="0" eb="2">
      <t>サンシュツ</t>
    </rPh>
    <rPh sb="5" eb="7">
      <t>スウチ</t>
    </rPh>
    <rPh sb="8" eb="10">
      <t>ケイサン</t>
    </rPh>
    <rPh sb="15" eb="17">
      <t>ニュウリョク</t>
    </rPh>
    <phoneticPr fontId="17"/>
  </si>
  <si>
    <t>（空調・冷温水機の場合）</t>
    <rPh sb="1" eb="3">
      <t>クウチョウ</t>
    </rPh>
    <rPh sb="4" eb="7">
      <t>レイオンスイ</t>
    </rPh>
    <rPh sb="7" eb="8">
      <t>キ</t>
    </rPh>
    <rPh sb="9" eb="11">
      <t>バアイ</t>
    </rPh>
    <phoneticPr fontId="17"/>
  </si>
  <si>
    <t>単位発熱量(高位）</t>
    <rPh sb="0" eb="2">
      <t>タンイ</t>
    </rPh>
    <rPh sb="2" eb="4">
      <t>ハツネツ</t>
    </rPh>
    <rPh sb="4" eb="5">
      <t>リョウ</t>
    </rPh>
    <rPh sb="6" eb="8">
      <t>コウイ</t>
    </rPh>
    <phoneticPr fontId="17"/>
  </si>
  <si>
    <t>GJ/ＫL</t>
    <phoneticPr fontId="17"/>
  </si>
  <si>
    <t>申請者名</t>
    <rPh sb="0" eb="3">
      <t>シンセイシャ</t>
    </rPh>
    <rPh sb="3" eb="4">
      <t>メイ</t>
    </rPh>
    <phoneticPr fontId="2"/>
  </si>
  <si>
    <t>KＪ/Ｎｍ３</t>
    <phoneticPr fontId="17"/>
  </si>
  <si>
    <t>使用燃料が 《 Ａ重油 》 の場合</t>
    <rPh sb="0" eb="2">
      <t>シヨウ</t>
    </rPh>
    <rPh sb="2" eb="4">
      <t>ネンリョウ</t>
    </rPh>
    <rPh sb="9" eb="11">
      <t>ジュウユ</t>
    </rPh>
    <rPh sb="15" eb="17">
      <t>バアイ</t>
    </rPh>
    <phoneticPr fontId="17"/>
  </si>
  <si>
    <t>　</t>
    <phoneticPr fontId="2"/>
  </si>
  <si>
    <t>　</t>
    <phoneticPr fontId="2"/>
  </si>
  <si>
    <t>　</t>
    <phoneticPr fontId="2"/>
  </si>
  <si>
    <t>区分</t>
    <rPh sb="0" eb="2">
      <t>クブン</t>
    </rPh>
    <phoneticPr fontId="29"/>
  </si>
  <si>
    <t>補助対象経費</t>
    <rPh sb="0" eb="2">
      <t>ホジョ</t>
    </rPh>
    <rPh sb="2" eb="4">
      <t>タイショウ</t>
    </rPh>
    <rPh sb="4" eb="6">
      <t>ケイヒ</t>
    </rPh>
    <phoneticPr fontId="29"/>
  </si>
  <si>
    <t>補助率</t>
    <rPh sb="0" eb="2">
      <t>ホジョ</t>
    </rPh>
    <rPh sb="2" eb="3">
      <t>リツ</t>
    </rPh>
    <phoneticPr fontId="29"/>
  </si>
  <si>
    <t>補助金交付
申請額</t>
    <rPh sb="0" eb="3">
      <t>ホジョキン</t>
    </rPh>
    <rPh sb="3" eb="5">
      <t>コウフ</t>
    </rPh>
    <rPh sb="6" eb="8">
      <t>シンセイ</t>
    </rPh>
    <rPh sb="8" eb="9">
      <t>ガク</t>
    </rPh>
    <phoneticPr fontId="29"/>
  </si>
  <si>
    <t>按分前</t>
    <rPh sb="0" eb="2">
      <t>アンブン</t>
    </rPh>
    <rPh sb="2" eb="3">
      <t>マエ</t>
    </rPh>
    <phoneticPr fontId="29"/>
  </si>
  <si>
    <t>按分後</t>
    <rPh sb="0" eb="2">
      <t>アンブン</t>
    </rPh>
    <rPh sb="2" eb="3">
      <t>ゴ</t>
    </rPh>
    <phoneticPr fontId="29"/>
  </si>
  <si>
    <t>Ⅰ．設計費</t>
    <rPh sb="2" eb="4">
      <t>セッケイ</t>
    </rPh>
    <rPh sb="4" eb="5">
      <t>ヒ</t>
    </rPh>
    <phoneticPr fontId="29"/>
  </si>
  <si>
    <t>1/3</t>
    <phoneticPr fontId="29"/>
  </si>
  <si>
    <t>Ⅱ．既存設備撤去費</t>
    <rPh sb="2" eb="4">
      <t>キゾン</t>
    </rPh>
    <rPh sb="4" eb="6">
      <t>セツビ</t>
    </rPh>
    <rPh sb="6" eb="8">
      <t>テッキョ</t>
    </rPh>
    <rPh sb="8" eb="9">
      <t>ヒ</t>
    </rPh>
    <phoneticPr fontId="29"/>
  </si>
  <si>
    <t>1/3</t>
    <phoneticPr fontId="29"/>
  </si>
  <si>
    <t>Ⅲ．新規設備機器費</t>
    <rPh sb="2" eb="4">
      <t>シンキ</t>
    </rPh>
    <rPh sb="4" eb="6">
      <t>セツビ</t>
    </rPh>
    <rPh sb="6" eb="8">
      <t>キキ</t>
    </rPh>
    <rPh sb="8" eb="9">
      <t>ヒ</t>
    </rPh>
    <phoneticPr fontId="29"/>
  </si>
  <si>
    <t>1/3</t>
    <phoneticPr fontId="29"/>
  </si>
  <si>
    <t>Ⅳ．新規設備設置工事費</t>
    <rPh sb="2" eb="4">
      <t>シンキ</t>
    </rPh>
    <rPh sb="4" eb="6">
      <t>セツビ</t>
    </rPh>
    <rPh sb="6" eb="8">
      <t>セッチ</t>
    </rPh>
    <rPh sb="8" eb="10">
      <t>コウジ</t>
    </rPh>
    <rPh sb="10" eb="11">
      <t>ヒ</t>
    </rPh>
    <phoneticPr fontId="29"/>
  </si>
  <si>
    <t>Ⅴ．供給・配管設備費</t>
    <rPh sb="2" eb="4">
      <t>キョウキュウ</t>
    </rPh>
    <rPh sb="5" eb="7">
      <t>ハイカン</t>
    </rPh>
    <rPh sb="7" eb="9">
      <t>セツビ</t>
    </rPh>
    <rPh sb="9" eb="10">
      <t>ヒ</t>
    </rPh>
    <phoneticPr fontId="29"/>
  </si>
  <si>
    <t>合計</t>
    <rPh sb="0" eb="2">
      <t>ゴウケイ</t>
    </rPh>
    <phoneticPr fontId="29"/>
  </si>
  <si>
    <t>更新前定格出力(kw)</t>
    <rPh sb="0" eb="3">
      <t>コウシンマエ</t>
    </rPh>
    <rPh sb="3" eb="5">
      <t>テイカク</t>
    </rPh>
    <rPh sb="5" eb="7">
      <t>シュツリョク</t>
    </rPh>
    <phoneticPr fontId="29"/>
  </si>
  <si>
    <t>按分減額率　=</t>
    <rPh sb="0" eb="2">
      <t>アンブン</t>
    </rPh>
    <rPh sb="2" eb="4">
      <t>ゲンガク</t>
    </rPh>
    <rPh sb="4" eb="5">
      <t>リツ</t>
    </rPh>
    <phoneticPr fontId="29"/>
  </si>
  <si>
    <t>=</t>
    <phoneticPr fontId="29"/>
  </si>
  <si>
    <t>更新後定格出力（kw)</t>
    <rPh sb="0" eb="2">
      <t>コウシン</t>
    </rPh>
    <rPh sb="2" eb="3">
      <t>ゴ</t>
    </rPh>
    <rPh sb="3" eb="5">
      <t>テイカク</t>
    </rPh>
    <rPh sb="5" eb="7">
      <t>シュツリョク</t>
    </rPh>
    <phoneticPr fontId="29"/>
  </si>
  <si>
    <t>１１．補助事業に要する経費、補助対象経費（按分前後）及び申請額並びに区分ごとの配分</t>
    <rPh sb="3" eb="5">
      <t>ホジョ</t>
    </rPh>
    <rPh sb="5" eb="7">
      <t>ジギョウ</t>
    </rPh>
    <rPh sb="8" eb="9">
      <t>ヨウ</t>
    </rPh>
    <rPh sb="11" eb="13">
      <t>ケイヒ</t>
    </rPh>
    <rPh sb="14" eb="16">
      <t>ホジョ</t>
    </rPh>
    <rPh sb="16" eb="18">
      <t>タイショウ</t>
    </rPh>
    <rPh sb="18" eb="20">
      <t>ケイヒ</t>
    </rPh>
    <rPh sb="21" eb="23">
      <t>アンブン</t>
    </rPh>
    <rPh sb="23" eb="25">
      <t>ゼンゴ</t>
    </rPh>
    <rPh sb="26" eb="27">
      <t>オヨ</t>
    </rPh>
    <rPh sb="28" eb="30">
      <t>シンセイ</t>
    </rPh>
    <rPh sb="30" eb="31">
      <t>ガク</t>
    </rPh>
    <rPh sb="31" eb="32">
      <t>ナラ</t>
    </rPh>
    <rPh sb="34" eb="36">
      <t>クブン</t>
    </rPh>
    <rPh sb="39" eb="41">
      <t>ハイブン</t>
    </rPh>
    <phoneticPr fontId="29"/>
  </si>
  <si>
    <t>　　（按分減額の対象とならない場合は入力不要です）</t>
    <rPh sb="3" eb="5">
      <t>アンブン</t>
    </rPh>
    <rPh sb="5" eb="7">
      <t>ゲンガク</t>
    </rPh>
    <rPh sb="8" eb="10">
      <t>タイショウ</t>
    </rPh>
    <rPh sb="15" eb="17">
      <t>バアイ</t>
    </rPh>
    <rPh sb="18" eb="20">
      <t>ニュウリョク</t>
    </rPh>
    <rPh sb="20" eb="22">
      <t>フヨウ</t>
    </rPh>
    <phoneticPr fontId="29"/>
  </si>
  <si>
    <t>按分
減額率</t>
    <rPh sb="0" eb="2">
      <t>アンブン</t>
    </rPh>
    <rPh sb="3" eb="5">
      <t>ゲンガク</t>
    </rPh>
    <rPh sb="5" eb="6">
      <t>リツ</t>
    </rPh>
    <phoneticPr fontId="29"/>
  </si>
  <si>
    <t>・既存設備撤去費は按分減額の対象とはなりません</t>
    <rPh sb="1" eb="3">
      <t>キゾン</t>
    </rPh>
    <rPh sb="3" eb="5">
      <t>セツビ</t>
    </rPh>
    <rPh sb="5" eb="7">
      <t>テッキョ</t>
    </rPh>
    <rPh sb="7" eb="8">
      <t>ヒ</t>
    </rPh>
    <rPh sb="9" eb="11">
      <t>アンブン</t>
    </rPh>
    <rPh sb="11" eb="13">
      <t>ゲンガク</t>
    </rPh>
    <rPh sb="14" eb="16">
      <t>タイショウ</t>
    </rPh>
    <phoneticPr fontId="29"/>
  </si>
  <si>
    <r>
      <t>・</t>
    </r>
    <r>
      <rPr>
        <b/>
        <sz val="11"/>
        <color indexed="10"/>
        <rFont val="ＭＳ 明朝"/>
        <family val="1"/>
        <charset val="128"/>
      </rPr>
      <t>赤字</t>
    </r>
    <r>
      <rPr>
        <b/>
        <sz val="11"/>
        <rFont val="ＭＳ 明朝"/>
        <family val="1"/>
        <charset val="128"/>
      </rPr>
      <t>の数字が計算シート②に反映されます</t>
    </r>
    <rPh sb="1" eb="3">
      <t>アカジ</t>
    </rPh>
    <rPh sb="4" eb="6">
      <t>スウジ</t>
    </rPh>
    <rPh sb="7" eb="9">
      <t>ケイサン</t>
    </rPh>
    <rPh sb="14" eb="16">
      <t>ハンエイ</t>
    </rPh>
    <phoneticPr fontId="29"/>
  </si>
  <si>
    <t>※供給・配管設備の補助対象経費の算定</t>
    <rPh sb="1" eb="3">
      <t>キョウキュウ</t>
    </rPh>
    <rPh sb="4" eb="6">
      <t>ハイカン</t>
    </rPh>
    <rPh sb="6" eb="8">
      <t>セツビ</t>
    </rPh>
    <rPh sb="9" eb="11">
      <t>ホジョ</t>
    </rPh>
    <rPh sb="11" eb="13">
      <t>タイショウ</t>
    </rPh>
    <rPh sb="13" eb="15">
      <t>ケイヒ</t>
    </rPh>
    <rPh sb="16" eb="18">
      <t>サンテイ</t>
    </rPh>
    <phoneticPr fontId="29"/>
  </si>
  <si>
    <t>　　補助対象設備と対象外設備で共用の設備と配管を使用する場合は、公募説明会資料P47を参照して算出し、</t>
    <rPh sb="2" eb="4">
      <t>ホジョ</t>
    </rPh>
    <rPh sb="4" eb="6">
      <t>タイショウ</t>
    </rPh>
    <rPh sb="6" eb="8">
      <t>セツビ</t>
    </rPh>
    <rPh sb="9" eb="12">
      <t>タイショウガイ</t>
    </rPh>
    <rPh sb="12" eb="14">
      <t>セツビ</t>
    </rPh>
    <rPh sb="15" eb="17">
      <t>キョウヨウ</t>
    </rPh>
    <rPh sb="18" eb="20">
      <t>セツビ</t>
    </rPh>
    <rPh sb="21" eb="23">
      <t>ハイカン</t>
    </rPh>
    <rPh sb="24" eb="26">
      <t>シヨウ</t>
    </rPh>
    <rPh sb="28" eb="30">
      <t>バアイ</t>
    </rPh>
    <rPh sb="32" eb="34">
      <t>コウボ</t>
    </rPh>
    <rPh sb="34" eb="37">
      <t>セツメイカイ</t>
    </rPh>
    <rPh sb="37" eb="39">
      <t>シリョウ</t>
    </rPh>
    <rPh sb="43" eb="45">
      <t>サンショウ</t>
    </rPh>
    <rPh sb="47" eb="49">
      <t>サンシュツ</t>
    </rPh>
    <phoneticPr fontId="29"/>
  </si>
  <si>
    <t>　　結果を補助対象経費(按分前)に入力してください</t>
    <rPh sb="2" eb="4">
      <t>ケッカ</t>
    </rPh>
    <rPh sb="5" eb="7">
      <t>ホジョ</t>
    </rPh>
    <rPh sb="7" eb="9">
      <t>タイショウ</t>
    </rPh>
    <rPh sb="9" eb="11">
      <t>ケイヒ</t>
    </rPh>
    <rPh sb="12" eb="14">
      <t>アンブン</t>
    </rPh>
    <rPh sb="14" eb="15">
      <t>マエ</t>
    </rPh>
    <rPh sb="17" eb="19">
      <t>ニュウリョク</t>
    </rPh>
    <phoneticPr fontId="29"/>
  </si>
  <si>
    <t>機種名等を入力</t>
    <rPh sb="0" eb="3">
      <t>キシュメイ</t>
    </rPh>
    <rPh sb="3" eb="4">
      <t>トウ</t>
    </rPh>
    <rPh sb="5" eb="7">
      <t>ニュウリョク</t>
    </rPh>
    <phoneticPr fontId="17"/>
  </si>
  <si>
    <t>申請者名を入力してください</t>
    <rPh sb="0" eb="3">
      <t>シンセイシャ</t>
    </rPh>
    <rPh sb="3" eb="4">
      <t>メイ</t>
    </rPh>
    <rPh sb="5" eb="7">
      <t>ニュウリョク</t>
    </rPh>
    <phoneticPr fontId="2"/>
  </si>
  <si>
    <t>【燃料補正計算式について】</t>
    <rPh sb="1" eb="3">
      <t>ネンリョウ</t>
    </rPh>
    <rPh sb="3" eb="5">
      <t>ホセイ</t>
    </rPh>
    <rPh sb="5" eb="7">
      <t>ケイサン</t>
    </rPh>
    <rPh sb="7" eb="8">
      <t>シキ</t>
    </rPh>
    <phoneticPr fontId="2"/>
  </si>
  <si>
    <t>　・計算シート①に入力する『燃料消費量』を補正します</t>
    <rPh sb="2" eb="4">
      <t>ケイサン</t>
    </rPh>
    <rPh sb="9" eb="11">
      <t>ニュウリョク</t>
    </rPh>
    <rPh sb="14" eb="16">
      <t>ネンリョウ</t>
    </rPh>
    <rPh sb="16" eb="19">
      <t>ショウヒリョウ</t>
    </rPh>
    <rPh sb="21" eb="23">
      <t>ホセイ</t>
    </rPh>
    <phoneticPr fontId="2"/>
  </si>
  <si>
    <t>　・カタログや仕様書を参照して、ブルーの枠内に適切な数値を入力してください</t>
    <rPh sb="7" eb="10">
      <t>シヨウショ</t>
    </rPh>
    <rPh sb="11" eb="13">
      <t>サンショウ</t>
    </rPh>
    <rPh sb="20" eb="22">
      <t>ワクナイ</t>
    </rPh>
    <rPh sb="23" eb="25">
      <t>テキセツ</t>
    </rPh>
    <rPh sb="26" eb="28">
      <t>スウチ</t>
    </rPh>
    <rPh sb="29" eb="31">
      <t>ニュウリョク</t>
    </rPh>
    <phoneticPr fontId="2"/>
  </si>
  <si>
    <t>　・更新前燃料が、A重油・灯油・LPG以外の場合は、日団協までお問い合わせください</t>
    <rPh sb="2" eb="5">
      <t>コウシンマエ</t>
    </rPh>
    <rPh sb="5" eb="7">
      <t>ネンリョウ</t>
    </rPh>
    <rPh sb="10" eb="12">
      <t>ジュウユ</t>
    </rPh>
    <rPh sb="13" eb="15">
      <t>トウユ</t>
    </rPh>
    <rPh sb="19" eb="21">
      <t>イガイ</t>
    </rPh>
    <rPh sb="22" eb="24">
      <t>バアイ</t>
    </rPh>
    <rPh sb="26" eb="27">
      <t>ニチ</t>
    </rPh>
    <rPh sb="27" eb="28">
      <t>ダン</t>
    </rPh>
    <rPh sb="28" eb="29">
      <t>キョウ</t>
    </rPh>
    <rPh sb="32" eb="33">
      <t>ト</t>
    </rPh>
    <rPh sb="34" eb="35">
      <t>ア</t>
    </rPh>
    <phoneticPr fontId="2"/>
  </si>
  <si>
    <t>　・計算シートの記入については公募説明会資料P35を参考にして下さい。</t>
    <rPh sb="2" eb="4">
      <t>ケイサン</t>
    </rPh>
    <rPh sb="8" eb="10">
      <t>キニュウ</t>
    </rPh>
    <rPh sb="15" eb="17">
      <t>コウボ</t>
    </rPh>
    <rPh sb="17" eb="20">
      <t>セツメイカイ</t>
    </rPh>
    <rPh sb="20" eb="22">
      <t>シリョウ</t>
    </rPh>
    <rPh sb="26" eb="28">
      <t>サンコウ</t>
    </rPh>
    <rPh sb="31" eb="32">
      <t>クダ</t>
    </rPh>
    <phoneticPr fontId="2"/>
  </si>
  <si>
    <t>【計算シート②について】</t>
    <rPh sb="1" eb="3">
      <t>ケイサン</t>
    </rPh>
    <phoneticPr fontId="2"/>
  </si>
  <si>
    <t>参考：自己資金又は借入金</t>
    <rPh sb="0" eb="2">
      <t>サンコウ</t>
    </rPh>
    <rPh sb="3" eb="5">
      <t>ジコ</t>
    </rPh>
    <rPh sb="5" eb="7">
      <t>シキン</t>
    </rPh>
    <rPh sb="7" eb="8">
      <t>マタ</t>
    </rPh>
    <rPh sb="9" eb="11">
      <t>カリイレ</t>
    </rPh>
    <rPh sb="11" eb="12">
      <t>キン</t>
    </rPh>
    <phoneticPr fontId="2"/>
  </si>
  <si>
    <t>　・補助金交付申請額を算出します</t>
    <rPh sb="2" eb="5">
      <t>ホジョキン</t>
    </rPh>
    <rPh sb="5" eb="7">
      <t>コウフ</t>
    </rPh>
    <rPh sb="7" eb="9">
      <t>シンセイ</t>
    </rPh>
    <rPh sb="9" eb="10">
      <t>ガク</t>
    </rPh>
    <rPh sb="11" eb="13">
      <t>サンシュツ</t>
    </rPh>
    <phoneticPr fontId="2"/>
  </si>
  <si>
    <t>　・能力増による按分減額をする場合は、更新前後の定格出力の合計値を入力してください</t>
    <rPh sb="2" eb="4">
      <t>ノウリョク</t>
    </rPh>
    <rPh sb="4" eb="5">
      <t>ゾウ</t>
    </rPh>
    <rPh sb="8" eb="10">
      <t>アンブン</t>
    </rPh>
    <rPh sb="10" eb="12">
      <t>ゲンガク</t>
    </rPh>
    <rPh sb="15" eb="17">
      <t>バアイ</t>
    </rPh>
    <rPh sb="19" eb="21">
      <t>コウシン</t>
    </rPh>
    <rPh sb="21" eb="23">
      <t>ゼンゴ</t>
    </rPh>
    <rPh sb="24" eb="26">
      <t>テイカク</t>
    </rPh>
    <rPh sb="26" eb="28">
      <t>シュツリョク</t>
    </rPh>
    <rPh sb="29" eb="32">
      <t>ゴウケイチ</t>
    </rPh>
    <rPh sb="33" eb="35">
      <t>ニュウリョク</t>
    </rPh>
    <phoneticPr fontId="2"/>
  </si>
  <si>
    <t>　・計算結果が計算シート②に反映されます</t>
    <rPh sb="2" eb="4">
      <t>ケイサン</t>
    </rPh>
    <rPh sb="4" eb="6">
      <t>ケッカ</t>
    </rPh>
    <rPh sb="7" eb="9">
      <t>ケイサン</t>
    </rPh>
    <rPh sb="14" eb="16">
      <t>ハンエイ</t>
    </rPh>
    <phoneticPr fontId="2"/>
  </si>
  <si>
    <t>　・常時同一の運転ではなく、あるパターンでの運転となる、工業炉等の設備の場合は、更新の前後で</t>
    <rPh sb="2" eb="4">
      <t>ジョウジ</t>
    </rPh>
    <rPh sb="4" eb="6">
      <t>ドウイツ</t>
    </rPh>
    <rPh sb="7" eb="9">
      <t>ウンテン</t>
    </rPh>
    <rPh sb="22" eb="24">
      <t>ウンテン</t>
    </rPh>
    <rPh sb="28" eb="31">
      <t>コウギョウロ</t>
    </rPh>
    <rPh sb="31" eb="32">
      <t>トウ</t>
    </rPh>
    <rPh sb="33" eb="35">
      <t>セツビ</t>
    </rPh>
    <rPh sb="36" eb="38">
      <t>バアイ</t>
    </rPh>
    <rPh sb="40" eb="42">
      <t>コウシン</t>
    </rPh>
    <rPh sb="43" eb="45">
      <t>ゼンゴ</t>
    </rPh>
    <phoneticPr fontId="2"/>
  </si>
  <si>
    <t>　　同一条件で測定して比較できる１バッチ等の処理量、燃料消費量で作成してください。</t>
    <rPh sb="2" eb="4">
      <t>ドウイツ</t>
    </rPh>
    <rPh sb="4" eb="6">
      <t>ジョウケン</t>
    </rPh>
    <rPh sb="7" eb="9">
      <t>ソクテイ</t>
    </rPh>
    <rPh sb="20" eb="21">
      <t>トウ</t>
    </rPh>
    <rPh sb="28" eb="31">
      <t>ショウヒリョウ</t>
    </rPh>
    <rPh sb="32" eb="34">
      <t>サクセイ</t>
    </rPh>
    <phoneticPr fontId="2"/>
  </si>
  <si>
    <t>　・投資回収年の項の補助対象経費と費用対効果の項の補助金交付申請額は申請額算出シートで</t>
    <rPh sb="2" eb="4">
      <t>トウシ</t>
    </rPh>
    <rPh sb="4" eb="6">
      <t>カイシュウ</t>
    </rPh>
    <rPh sb="6" eb="7">
      <t>ネン</t>
    </rPh>
    <rPh sb="8" eb="9">
      <t>コウ</t>
    </rPh>
    <rPh sb="10" eb="12">
      <t>ホジョ</t>
    </rPh>
    <rPh sb="12" eb="14">
      <t>タイショウ</t>
    </rPh>
    <rPh sb="14" eb="16">
      <t>ケイヒ</t>
    </rPh>
    <rPh sb="17" eb="22">
      <t>ヒヨウタイコウカ</t>
    </rPh>
    <rPh sb="23" eb="24">
      <t>コウ</t>
    </rPh>
    <rPh sb="25" eb="28">
      <t>ホジョキン</t>
    </rPh>
    <rPh sb="28" eb="30">
      <t>コウフ</t>
    </rPh>
    <rPh sb="30" eb="32">
      <t>シンセイ</t>
    </rPh>
    <rPh sb="32" eb="33">
      <t>ガク</t>
    </rPh>
    <rPh sb="34" eb="36">
      <t>シンセイ</t>
    </rPh>
    <rPh sb="36" eb="37">
      <t>ガク</t>
    </rPh>
    <rPh sb="37" eb="39">
      <t>サンシュツ</t>
    </rPh>
    <phoneticPr fontId="2"/>
  </si>
  <si>
    <t>　　自動計算された数値が自動入力されます</t>
    <rPh sb="9" eb="11">
      <t>スウチ</t>
    </rPh>
    <rPh sb="12" eb="14">
      <t>ジドウ</t>
    </rPh>
    <rPh sb="14" eb="16">
      <t>ニュウリョク</t>
    </rPh>
    <phoneticPr fontId="2"/>
  </si>
  <si>
    <t>【申請額算出シートについて】</t>
    <rPh sb="1" eb="3">
      <t>シンセイ</t>
    </rPh>
    <rPh sb="3" eb="4">
      <t>ガク</t>
    </rPh>
    <rPh sb="4" eb="6">
      <t>サンシュツ</t>
    </rPh>
    <phoneticPr fontId="2"/>
  </si>
  <si>
    <t>★　ボイラ等の燃焼設備が能力増となり按分減額となる場合のみ下の枠内に定格出力値（kw）を入力してください</t>
    <rPh sb="5" eb="6">
      <t>トウ</t>
    </rPh>
    <rPh sb="7" eb="9">
      <t>ネンショウ</t>
    </rPh>
    <rPh sb="9" eb="11">
      <t>セツビ</t>
    </rPh>
    <rPh sb="12" eb="14">
      <t>ノウリョク</t>
    </rPh>
    <rPh sb="14" eb="15">
      <t>ゾウ</t>
    </rPh>
    <rPh sb="18" eb="20">
      <t>アンブン</t>
    </rPh>
    <rPh sb="20" eb="22">
      <t>ゲンガク</t>
    </rPh>
    <rPh sb="25" eb="27">
      <t>バアイ</t>
    </rPh>
    <rPh sb="29" eb="30">
      <t>シタ</t>
    </rPh>
    <rPh sb="31" eb="33">
      <t>ワクナイ</t>
    </rPh>
    <rPh sb="34" eb="36">
      <t>テイカク</t>
    </rPh>
    <rPh sb="36" eb="38">
      <t>シュツリョク</t>
    </rPh>
    <rPh sb="38" eb="39">
      <t>チ</t>
    </rPh>
    <rPh sb="44" eb="46">
      <t>ニュウリョク</t>
    </rPh>
    <phoneticPr fontId="29"/>
  </si>
  <si>
    <t>入力項目です</t>
    <rPh sb="0" eb="2">
      <t>ニュウリョク</t>
    </rPh>
    <rPh sb="2" eb="4">
      <t>コウモク</t>
    </rPh>
    <phoneticPr fontId="2"/>
  </si>
  <si>
    <t>計算結果が表示されます</t>
    <rPh sb="0" eb="2">
      <t>ケイサン</t>
    </rPh>
    <rPh sb="2" eb="4">
      <t>ケッカ</t>
    </rPh>
    <rPh sb="5" eb="7">
      <t>ヒョウジ</t>
    </rPh>
    <phoneticPr fontId="2"/>
  </si>
  <si>
    <t>補助事業に要する
経費</t>
    <rPh sb="0" eb="2">
      <t>ホジョ</t>
    </rPh>
    <rPh sb="2" eb="4">
      <t>ジギョウ</t>
    </rPh>
    <rPh sb="5" eb="6">
      <t>ヨウ</t>
    </rPh>
    <rPh sb="9" eb="11">
      <t>ケイヒ</t>
    </rPh>
    <phoneticPr fontId="29"/>
  </si>
  <si>
    <t>このシートでは補助対象経費と補助金交付申請額を算出します</t>
    <rPh sb="7" eb="9">
      <t>ホジョ</t>
    </rPh>
    <rPh sb="9" eb="11">
      <t>タイショウ</t>
    </rPh>
    <rPh sb="11" eb="13">
      <t>ケイヒ</t>
    </rPh>
    <rPh sb="14" eb="17">
      <t>ホジョキン</t>
    </rPh>
    <rPh sb="17" eb="19">
      <t>コウフ</t>
    </rPh>
    <rPh sb="19" eb="21">
      <t>シンセイ</t>
    </rPh>
    <rPh sb="21" eb="22">
      <t>ガク</t>
    </rPh>
    <rPh sb="23" eb="25">
      <t>サンシュツ</t>
    </rPh>
    <phoneticPr fontId="2"/>
  </si>
  <si>
    <r>
      <t>千円/▲ｔ－ＣＯ２　</t>
    </r>
    <r>
      <rPr>
        <sz val="16"/>
        <rFont val="ＭＳ Ｐゴシック"/>
        <family val="3"/>
        <charset val="128"/>
      </rPr>
      <t>＜</t>
    </r>
    <r>
      <rPr>
        <sz val="11"/>
        <rFont val="ＭＳ Ｐゴシック"/>
        <family val="3"/>
        <charset val="128"/>
      </rPr>
      <t>　</t>
    </r>
    <r>
      <rPr>
        <sz val="16"/>
        <rFont val="ＭＳ Ｐゴシック"/>
        <family val="3"/>
        <charset val="128"/>
      </rPr>
      <t>100.0　</t>
    </r>
    <r>
      <rPr>
        <sz val="11"/>
        <rFont val="ＭＳ Ｐゴシック"/>
        <family val="3"/>
        <charset val="128"/>
      </rPr>
      <t>千円/▲ｔ－ＣＯ２　</t>
    </r>
    <rPh sb="0" eb="2">
      <t>センエン</t>
    </rPh>
    <phoneticPr fontId="2"/>
  </si>
  <si>
    <t>　※６　費用対効果の数値が100.0未満でなければ申請することが</t>
    <rPh sb="4" eb="9">
      <t>ヒヨウタイコウカ</t>
    </rPh>
    <rPh sb="10" eb="12">
      <t>スウチ</t>
    </rPh>
    <rPh sb="18" eb="20">
      <t>ミマン</t>
    </rPh>
    <rPh sb="25" eb="27">
      <t>シンセイ</t>
    </rPh>
    <phoneticPr fontId="2"/>
  </si>
  <si>
    <t>　　　　できません</t>
    <phoneticPr fontId="2"/>
  </si>
  <si>
    <t>　※５　財務省貿易統計2014年1月～2015年12月の平均値</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</si>
</sst>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00_ "/>
    <numFmt numFmtId="177" formatCode="#,##0.0;[Red]\-#,##0.0"/>
    <numFmt numFmtId="178" formatCode="#,##0.000;[Red]\-#,##0.000"/>
    <numFmt numFmtId="179" formatCode="#,##0.0000;[Red]\-#,##0.0000"/>
    <numFmt numFmtId="180" formatCode="0.0_ "/>
    <numFmt numFmtId="181" formatCode="0.0%"/>
    <numFmt numFmtId="182" formatCode="0.0;_䰀"/>
    <numFmt numFmtId="183" formatCode="0.0"/>
    <numFmt numFmtId="184" formatCode="#,##0.0"/>
    <numFmt numFmtId="185" formatCode="0.000"/>
  </numFmts>
  <fonts count="44">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0.5"/>
      <name val="Century"/>
      <family val="1"/>
    </font>
    <font>
      <sz val="10"/>
      <name val="ＭＳ Ｐゴシック"/>
      <family val="3"/>
      <charset val="128"/>
    </font>
    <font>
      <vertAlign val="superscript"/>
      <sz val="11"/>
      <name val="ＭＳ Ｐゴシック"/>
      <family val="3"/>
      <charset val="128"/>
    </font>
    <font>
      <b/>
      <sz val="11"/>
      <name val="ＭＳ Ｐゴシック"/>
      <family val="3"/>
      <charset val="128"/>
    </font>
    <font>
      <b/>
      <sz val="12"/>
      <name val="ＭＳ Ｐゴシック"/>
      <family val="3"/>
      <charset val="128"/>
    </font>
    <font>
      <sz val="8"/>
      <name val="ＭＳ Ｐゴシック"/>
      <family val="3"/>
      <charset val="128"/>
    </font>
    <font>
      <sz val="11"/>
      <color indexed="10"/>
      <name val="ＭＳ Ｐゴシック"/>
      <family val="3"/>
      <charset val="128"/>
    </font>
    <font>
      <sz val="11"/>
      <name val="ＭＳ Ｐゴシック"/>
      <family val="3"/>
      <charset val="128"/>
    </font>
    <font>
      <sz val="18"/>
      <name val="ＭＳ Ｐゴシック"/>
      <family val="3"/>
      <charset val="128"/>
    </font>
    <font>
      <b/>
      <sz val="14"/>
      <name val="ＭＳ Ｐゴシック"/>
      <family val="3"/>
      <charset val="128"/>
    </font>
    <font>
      <sz val="12"/>
      <name val="ＭＳ Ｐゴシック"/>
      <family val="3"/>
      <charset val="128"/>
    </font>
    <font>
      <vertAlign val="superscrip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b/>
      <sz val="18"/>
      <color indexed="8"/>
      <name val="ＭＳ Ｐゴシック"/>
      <family val="3"/>
      <charset val="128"/>
    </font>
    <font>
      <b/>
      <sz val="13"/>
      <color indexed="8"/>
      <name val="ＭＳ Ｐゴシック"/>
      <family val="3"/>
      <charset val="128"/>
    </font>
    <font>
      <sz val="14"/>
      <color indexed="8"/>
      <name val="ＭＳ Ｐゴシック"/>
      <family val="3"/>
      <charset val="128"/>
    </font>
    <font>
      <b/>
      <sz val="12"/>
      <color indexed="8"/>
      <name val="ＭＳ Ｐゴシック"/>
      <family val="3"/>
      <charset val="128"/>
    </font>
    <font>
      <b/>
      <sz val="14"/>
      <color indexed="8"/>
      <name val="ＭＳ Ｐゴシック"/>
      <family val="3"/>
      <charset val="128"/>
    </font>
    <font>
      <sz val="10"/>
      <color indexed="8"/>
      <name val="ＭＳ Ｐゴシック"/>
      <family val="3"/>
      <charset val="128"/>
    </font>
    <font>
      <sz val="12"/>
      <color indexed="8"/>
      <name val="ＭＳ Ｐゴシック"/>
      <family val="3"/>
      <charset val="128"/>
    </font>
    <font>
      <b/>
      <sz val="20"/>
      <color indexed="8"/>
      <name val="ＭＳ Ｐゴシック"/>
      <family val="3"/>
      <charset val="128"/>
    </font>
    <font>
      <b/>
      <u/>
      <sz val="18"/>
      <color indexed="8"/>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b/>
      <sz val="11"/>
      <name val="ＭＳ 明朝"/>
      <family val="1"/>
      <charset val="128"/>
    </font>
    <font>
      <b/>
      <sz val="11"/>
      <color indexed="10"/>
      <name val="ＭＳ 明朝"/>
      <family val="1"/>
      <charset val="128"/>
    </font>
    <font>
      <b/>
      <sz val="10"/>
      <color indexed="8"/>
      <name val="ＭＳ Ｐゴシック"/>
      <family val="3"/>
      <charset val="128"/>
    </font>
    <font>
      <b/>
      <sz val="16"/>
      <name val="HG丸ｺﾞｼｯｸM-PRO"/>
      <family val="3"/>
      <charset val="128"/>
    </font>
    <font>
      <sz val="11"/>
      <name val="HG丸ｺﾞｼｯｸM-PRO"/>
      <family val="3"/>
      <charset val="128"/>
    </font>
    <font>
      <sz val="10.5"/>
      <name val="ＭＳ Ｐゴシック"/>
      <family val="3"/>
      <charset val="128"/>
    </font>
    <font>
      <sz val="14"/>
      <color theme="1"/>
      <name val="ＭＳ 明朝"/>
      <family val="1"/>
      <charset val="128"/>
    </font>
    <font>
      <b/>
      <sz val="10.5"/>
      <color theme="1"/>
      <name val="ＭＳ 明朝"/>
      <family val="1"/>
      <charset val="128"/>
    </font>
    <font>
      <sz val="10.5"/>
      <color theme="1"/>
      <name val="ＭＳ 明朝"/>
      <family val="1"/>
      <charset val="128"/>
    </font>
    <font>
      <b/>
      <sz val="12"/>
      <color rgb="FFFF0000"/>
      <name val="ＭＳ 明朝"/>
      <family val="1"/>
      <charset val="128"/>
    </font>
    <font>
      <sz val="12"/>
      <color theme="1"/>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9"/>
        <bgColor indexed="64"/>
      </patternFill>
    </fill>
    <fill>
      <patternFill patternType="solid">
        <fgColor indexed="50"/>
        <bgColor indexed="64"/>
      </patternFill>
    </fill>
    <fill>
      <patternFill patternType="solid">
        <fgColor indexed="47"/>
        <bgColor indexed="64"/>
      </patternFill>
    </fill>
    <fill>
      <patternFill patternType="solid">
        <fgColor theme="0"/>
        <bgColor indexed="64"/>
      </patternFill>
    </fill>
    <fill>
      <patternFill patternType="solid">
        <fgColor rgb="FF99CC00"/>
        <bgColor indexed="64"/>
      </patternFill>
    </fill>
    <fill>
      <patternFill patternType="solid">
        <fgColor rgb="FFFFFF00"/>
        <bgColor indexed="64"/>
      </patternFill>
    </fill>
    <fill>
      <patternFill patternType="solid">
        <fgColor rgb="FF92D050"/>
        <bgColor indexed="64"/>
      </patternFill>
    </fill>
    <fill>
      <patternFill patternType="solid">
        <fgColor rgb="FFFFFF66"/>
        <bgColor indexed="64"/>
      </patternFill>
    </fill>
  </fills>
  <borders count="8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double">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53">
    <xf numFmtId="0" fontId="0" fillId="0" borderId="0" xfId="0">
      <alignment vertical="center"/>
    </xf>
    <xf numFmtId="0" fontId="4" fillId="0" borderId="1" xfId="0" applyFont="1" applyBorder="1" applyAlignment="1">
      <alignment vertical="center"/>
    </xf>
    <xf numFmtId="0" fontId="4" fillId="0" borderId="2" xfId="0" applyFont="1" applyBorder="1" applyAlignment="1">
      <alignment vertical="center"/>
    </xf>
    <xf numFmtId="0" fontId="5" fillId="0" borderId="0" xfId="0" applyFont="1">
      <alignment vertical="center"/>
    </xf>
    <xf numFmtId="0" fontId="0" fillId="0" borderId="3" xfId="0" applyBorder="1" applyAlignment="1">
      <alignment horizontal="center" vertical="center"/>
    </xf>
    <xf numFmtId="0" fontId="8" fillId="0" borderId="0" xfId="0" applyFont="1">
      <alignment vertical="center"/>
    </xf>
    <xf numFmtId="0" fontId="9" fillId="0" borderId="0" xfId="0" applyFont="1">
      <alignment vertical="center"/>
    </xf>
    <xf numFmtId="0" fontId="0" fillId="0" borderId="4"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0" borderId="9" xfId="0" applyFont="1" applyBorder="1" applyAlignment="1">
      <alignment horizontal="center" vertical="center" wrapText="1"/>
    </xf>
    <xf numFmtId="9" fontId="3" fillId="0" borderId="0" xfId="0" applyNumberFormat="1" applyFont="1" applyBorder="1" applyAlignment="1">
      <alignment horizontal="center" vertical="center"/>
    </xf>
    <xf numFmtId="0" fontId="0" fillId="0" borderId="10" xfId="0" applyBorder="1" applyAlignment="1">
      <alignment horizontal="center" vertical="center"/>
    </xf>
    <xf numFmtId="0" fontId="12" fillId="0" borderId="0" xfId="0" applyFont="1">
      <alignment vertical="center"/>
    </xf>
    <xf numFmtId="0" fontId="12" fillId="0" borderId="0" xfId="0" applyFont="1" applyBorder="1">
      <alignment vertical="center"/>
    </xf>
    <xf numFmtId="0" fontId="12" fillId="0" borderId="11" xfId="0" applyFont="1" applyBorder="1">
      <alignment vertical="center"/>
    </xf>
    <xf numFmtId="0" fontId="12" fillId="0" borderId="2" xfId="0" applyFont="1" applyBorder="1">
      <alignment vertical="center"/>
    </xf>
    <xf numFmtId="0" fontId="12" fillId="0" borderId="12" xfId="0" applyFont="1" applyBorder="1" applyAlignment="1">
      <alignment horizontal="center" vertical="center" wrapText="1"/>
    </xf>
    <xf numFmtId="0" fontId="12" fillId="0" borderId="13"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0" xfId="0" applyFont="1" applyAlignment="1">
      <alignment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4" xfId="0" applyFont="1" applyBorder="1" applyAlignment="1">
      <alignment horizontal="center" vertical="center" wrapText="1"/>
    </xf>
    <xf numFmtId="0" fontId="12" fillId="2" borderId="19" xfId="0" applyFont="1" applyFill="1" applyBorder="1" applyAlignment="1">
      <alignment horizontal="center" vertical="center" shrinkToFit="1"/>
    </xf>
    <xf numFmtId="0" fontId="12" fillId="2" borderId="20" xfId="0" applyFont="1" applyFill="1" applyBorder="1" applyAlignment="1">
      <alignment vertical="center" shrinkToFit="1"/>
    </xf>
    <xf numFmtId="0" fontId="12" fillId="0" borderId="0" xfId="0" applyFont="1" applyAlignment="1">
      <alignment vertical="center" shrinkToFit="1"/>
    </xf>
    <xf numFmtId="0" fontId="12" fillId="2" borderId="9" xfId="0" applyFont="1" applyFill="1" applyBorder="1" applyAlignment="1">
      <alignment vertical="center" shrinkToFit="1"/>
    </xf>
    <xf numFmtId="0" fontId="12" fillId="2" borderId="21" xfId="0" applyFont="1" applyFill="1" applyBorder="1" applyAlignment="1">
      <alignment horizontal="center" vertical="center" shrinkToFit="1"/>
    </xf>
    <xf numFmtId="0" fontId="12" fillId="2" borderId="22" xfId="0" applyFont="1" applyFill="1" applyBorder="1" applyAlignment="1">
      <alignment vertical="center" shrinkToFit="1"/>
    </xf>
    <xf numFmtId="0" fontId="12" fillId="0" borderId="23" xfId="0"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11" xfId="0" applyFont="1" applyBorder="1" applyAlignment="1">
      <alignment horizontal="right" vertical="center" shrinkToFit="1"/>
    </xf>
    <xf numFmtId="0" fontId="12" fillId="0" borderId="26" xfId="0" applyFont="1" applyBorder="1" applyAlignment="1">
      <alignment horizontal="center" vertical="center" shrinkToFit="1"/>
    </xf>
    <xf numFmtId="0" fontId="12" fillId="0" borderId="27" xfId="0" applyFont="1" applyBorder="1" applyAlignment="1">
      <alignment vertical="center" shrinkToFit="1"/>
    </xf>
    <xf numFmtId="0" fontId="12" fillId="0" borderId="28" xfId="0" applyFont="1" applyBorder="1" applyAlignment="1">
      <alignment horizontal="left" vertical="center"/>
    </xf>
    <xf numFmtId="0" fontId="12" fillId="0" borderId="28" xfId="0" applyFont="1" applyBorder="1" applyAlignment="1">
      <alignment vertical="center"/>
    </xf>
    <xf numFmtId="0" fontId="12" fillId="0" borderId="29" xfId="0" applyFont="1" applyBorder="1" applyAlignment="1">
      <alignment vertical="center"/>
    </xf>
    <xf numFmtId="0" fontId="12" fillId="0" borderId="29" xfId="0" applyFont="1" applyBorder="1" applyAlignment="1">
      <alignment horizontal="center" vertical="center"/>
    </xf>
    <xf numFmtId="0" fontId="12" fillId="0" borderId="30" xfId="0" applyFont="1" applyBorder="1" applyAlignment="1">
      <alignment vertical="center" wrapText="1"/>
    </xf>
    <xf numFmtId="0" fontId="12" fillId="0" borderId="30" xfId="0" applyFont="1" applyBorder="1" applyAlignment="1">
      <alignment vertical="center"/>
    </xf>
    <xf numFmtId="0" fontId="12" fillId="0" borderId="11" xfId="0" applyFont="1" applyBorder="1" applyAlignment="1">
      <alignment vertical="center"/>
    </xf>
    <xf numFmtId="0" fontId="12" fillId="0" borderId="11" xfId="0" applyFont="1" applyBorder="1" applyAlignment="1">
      <alignment horizontal="center" vertical="center"/>
    </xf>
    <xf numFmtId="0" fontId="12" fillId="0" borderId="31" xfId="0" applyFont="1" applyBorder="1" applyAlignment="1">
      <alignment horizontal="center" vertical="center" wrapText="1"/>
    </xf>
    <xf numFmtId="0" fontId="12" fillId="0" borderId="29" xfId="0" applyFont="1" applyBorder="1">
      <alignment vertical="center"/>
    </xf>
    <xf numFmtId="0" fontId="12" fillId="0" borderId="10"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2" xfId="0" applyFont="1" applyBorder="1" applyAlignment="1">
      <alignment horizontal="center" vertical="center" wrapText="1"/>
    </xf>
    <xf numFmtId="177" fontId="0" fillId="0" borderId="0" xfId="2" applyNumberFormat="1" applyFont="1">
      <alignment vertical="center"/>
    </xf>
    <xf numFmtId="178" fontId="0" fillId="0" borderId="0" xfId="2" applyNumberFormat="1" applyFont="1">
      <alignment vertical="center"/>
    </xf>
    <xf numFmtId="0" fontId="4" fillId="0" borderId="32" xfId="0" applyFont="1" applyBorder="1" applyAlignment="1">
      <alignment vertical="center"/>
    </xf>
    <xf numFmtId="0" fontId="12" fillId="0" borderId="32" xfId="0" applyFont="1" applyBorder="1" applyAlignment="1">
      <alignment vertical="center"/>
    </xf>
    <xf numFmtId="0" fontId="12" fillId="0" borderId="0" xfId="0" applyFont="1" applyBorder="1" applyAlignment="1">
      <alignment vertical="center"/>
    </xf>
    <xf numFmtId="0" fontId="12" fillId="0" borderId="0" xfId="0" applyFont="1" applyBorder="1" applyAlignment="1">
      <alignment horizontal="center" vertical="center" wrapText="1"/>
    </xf>
    <xf numFmtId="180" fontId="12" fillId="0" borderId="32" xfId="0" applyNumberFormat="1" applyFont="1" applyFill="1" applyBorder="1" applyAlignment="1">
      <alignment vertical="center" shrinkToFit="1"/>
    </xf>
    <xf numFmtId="0" fontId="12" fillId="0" borderId="0" xfId="0" applyFont="1" applyFill="1" applyBorder="1" applyAlignment="1">
      <alignment vertical="center" shrinkToFit="1"/>
    </xf>
    <xf numFmtId="176" fontId="12" fillId="0" borderId="32" xfId="0" applyNumberFormat="1" applyFont="1" applyFill="1" applyBorder="1" applyAlignment="1">
      <alignment horizontal="right" vertical="center" shrinkToFit="1"/>
    </xf>
    <xf numFmtId="0" fontId="12" fillId="0" borderId="0" xfId="0" applyFont="1" applyFill="1" applyBorder="1" applyAlignment="1">
      <alignment horizontal="right" vertical="center" shrinkToFit="1"/>
    </xf>
    <xf numFmtId="176" fontId="12" fillId="0" borderId="32" xfId="0" applyNumberFormat="1" applyFont="1" applyFill="1" applyBorder="1" applyAlignment="1">
      <alignment horizontal="center" vertical="center" shrinkToFit="1"/>
    </xf>
    <xf numFmtId="179" fontId="12" fillId="0" borderId="0" xfId="2" applyNumberFormat="1" applyFont="1" applyFill="1" applyBorder="1" applyAlignment="1">
      <alignment vertical="center" shrinkToFit="1"/>
    </xf>
    <xf numFmtId="0" fontId="12" fillId="0" borderId="0" xfId="0" applyFont="1" applyFill="1" applyBorder="1" applyAlignment="1">
      <alignment horizontal="center" vertical="center" shrinkToFit="1"/>
    </xf>
    <xf numFmtId="0" fontId="12" fillId="0" borderId="0" xfId="0" applyFont="1" applyFill="1">
      <alignment vertical="center"/>
    </xf>
    <xf numFmtId="180" fontId="12" fillId="0" borderId="32" xfId="0" applyNumberFormat="1" applyFont="1" applyFill="1" applyBorder="1" applyAlignment="1">
      <alignment horizontal="right" vertical="center" shrinkToFit="1"/>
    </xf>
    <xf numFmtId="0" fontId="4" fillId="0" borderId="32" xfId="0" applyFont="1" applyFill="1" applyBorder="1" applyAlignment="1">
      <alignment vertical="center"/>
    </xf>
    <xf numFmtId="0" fontId="4" fillId="0" borderId="0" xfId="0" applyFont="1" applyFill="1" applyBorder="1" applyAlignment="1">
      <alignment vertical="center"/>
    </xf>
    <xf numFmtId="0" fontId="12" fillId="0" borderId="32" xfId="0" applyFont="1" applyFill="1" applyBorder="1" applyAlignment="1">
      <alignment vertical="center"/>
    </xf>
    <xf numFmtId="0" fontId="12" fillId="0" borderId="0" xfId="0" applyFont="1" applyFill="1" applyBorder="1" applyAlignment="1">
      <alignment vertical="center"/>
    </xf>
    <xf numFmtId="0" fontId="12" fillId="0" borderId="3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lignment vertical="center"/>
    </xf>
    <xf numFmtId="0" fontId="6" fillId="0" borderId="31" xfId="0" applyFont="1" applyBorder="1" applyAlignment="1">
      <alignment horizontal="center" vertical="center" wrapText="1"/>
    </xf>
    <xf numFmtId="180" fontId="12" fillId="0" borderId="0" xfId="0" applyNumberFormat="1" applyFont="1" applyFill="1" applyBorder="1" applyAlignment="1">
      <alignment vertical="center" shrinkToFit="1"/>
    </xf>
    <xf numFmtId="176" fontId="12" fillId="0" borderId="0" xfId="0" applyNumberFormat="1" applyFont="1" applyFill="1" applyBorder="1" applyAlignment="1">
      <alignment horizontal="center" vertical="center" shrinkToFit="1"/>
    </xf>
    <xf numFmtId="0" fontId="3" fillId="0" borderId="0" xfId="0" applyFont="1">
      <alignment vertical="center"/>
    </xf>
    <xf numFmtId="0" fontId="13" fillId="0" borderId="0" xfId="0" applyFont="1">
      <alignment vertical="center"/>
    </xf>
    <xf numFmtId="0" fontId="14" fillId="0" borderId="0" xfId="0" applyFont="1">
      <alignmen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18" xfId="0" applyBorder="1" applyAlignment="1">
      <alignment horizontal="center" vertical="center"/>
    </xf>
    <xf numFmtId="177" fontId="12" fillId="0" borderId="9" xfId="2" applyNumberFormat="1" applyFont="1" applyBorder="1" applyAlignment="1">
      <alignment vertical="center" shrinkToFit="1"/>
    </xf>
    <xf numFmtId="177" fontId="12" fillId="0" borderId="22" xfId="2" applyNumberFormat="1" applyFont="1" applyBorder="1" applyAlignment="1">
      <alignment vertical="center" shrinkToFit="1"/>
    </xf>
    <xf numFmtId="178" fontId="12" fillId="0" borderId="35" xfId="2" applyNumberFormat="1" applyFont="1" applyBorder="1" applyAlignment="1">
      <alignment vertical="center" shrinkToFit="1"/>
    </xf>
    <xf numFmtId="178" fontId="12" fillId="0" borderId="36" xfId="2" applyNumberFormat="1" applyFont="1" applyBorder="1" applyAlignment="1">
      <alignment vertical="center" shrinkToFit="1"/>
    </xf>
    <xf numFmtId="177" fontId="12" fillId="2" borderId="9" xfId="2" applyNumberFormat="1" applyFont="1" applyFill="1" applyBorder="1" applyAlignment="1">
      <alignment vertical="center" shrinkToFit="1"/>
    </xf>
    <xf numFmtId="177" fontId="12" fillId="2" borderId="22" xfId="2" applyNumberFormat="1" applyFont="1" applyFill="1" applyBorder="1" applyAlignment="1">
      <alignment vertical="center" shrinkToFit="1"/>
    </xf>
    <xf numFmtId="0" fontId="15" fillId="0" borderId="29" xfId="0" applyFont="1" applyBorder="1" applyAlignment="1">
      <alignment horizontal="center" vertical="center"/>
    </xf>
    <xf numFmtId="0" fontId="6" fillId="0" borderId="29" xfId="0" applyFont="1" applyBorder="1" applyAlignment="1">
      <alignment horizontal="right" vertical="center" shrinkToFit="1"/>
    </xf>
    <xf numFmtId="0" fontId="15" fillId="0" borderId="28" xfId="0" applyFont="1" applyBorder="1" applyAlignment="1">
      <alignment horizontal="center" vertical="center"/>
    </xf>
    <xf numFmtId="0" fontId="15" fillId="0" borderId="0" xfId="0" applyFont="1">
      <alignment vertical="center"/>
    </xf>
    <xf numFmtId="0" fontId="15" fillId="0" borderId="11" xfId="0" applyFont="1" applyBorder="1" applyAlignment="1">
      <alignment horizontal="center" vertical="center"/>
    </xf>
    <xf numFmtId="0" fontId="12" fillId="0" borderId="34" xfId="0" applyFont="1" applyFill="1" applyBorder="1" applyAlignment="1">
      <alignment horizontal="center" vertical="center" shrinkToFit="1"/>
    </xf>
    <xf numFmtId="0" fontId="12" fillId="0" borderId="37" xfId="0" applyFont="1" applyFill="1" applyBorder="1" applyAlignment="1">
      <alignment horizontal="center" vertical="center" shrinkToFit="1"/>
    </xf>
    <xf numFmtId="0" fontId="4" fillId="0" borderId="38" xfId="0" applyFont="1" applyBorder="1" applyAlignment="1">
      <alignment vertical="center"/>
    </xf>
    <xf numFmtId="0" fontId="12" fillId="0" borderId="39" xfId="0" applyFont="1" applyBorder="1" applyAlignment="1">
      <alignment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177" fontId="12" fillId="0" borderId="15" xfId="2" applyNumberFormat="1" applyFont="1" applyFill="1" applyBorder="1" applyAlignment="1">
      <alignment vertical="center" shrinkToFit="1"/>
    </xf>
    <xf numFmtId="177" fontId="12" fillId="0" borderId="22" xfId="2" applyNumberFormat="1" applyFont="1" applyFill="1" applyBorder="1" applyAlignment="1">
      <alignment vertical="center" shrinkToFit="1"/>
    </xf>
    <xf numFmtId="177" fontId="12" fillId="2" borderId="15" xfId="2" applyNumberFormat="1" applyFont="1" applyFill="1" applyBorder="1" applyAlignment="1">
      <alignment vertical="center" shrinkToFit="1"/>
    </xf>
    <xf numFmtId="177" fontId="12" fillId="2" borderId="34" xfId="2" applyNumberFormat="1" applyFont="1" applyFill="1" applyBorder="1" applyAlignment="1">
      <alignment vertical="center" shrinkToFit="1"/>
    </xf>
    <xf numFmtId="177" fontId="12" fillId="2" borderId="37" xfId="2" applyNumberFormat="1" applyFont="1" applyFill="1" applyBorder="1" applyAlignment="1">
      <alignment vertical="center" shrinkToFit="1"/>
    </xf>
    <xf numFmtId="177" fontId="12" fillId="0" borderId="34" xfId="2" applyNumberFormat="1" applyFont="1" applyFill="1" applyBorder="1" applyAlignment="1">
      <alignment horizontal="right" vertical="center" shrinkToFit="1"/>
    </xf>
    <xf numFmtId="177" fontId="12" fillId="0" borderId="37" xfId="2" applyNumberFormat="1" applyFont="1" applyFill="1" applyBorder="1" applyAlignment="1">
      <alignment horizontal="right" vertical="center" shrinkToFit="1"/>
    </xf>
    <xf numFmtId="177" fontId="12" fillId="2" borderId="20" xfId="2" applyNumberFormat="1" applyFont="1" applyFill="1" applyBorder="1" applyAlignment="1">
      <alignment vertical="center" shrinkToFit="1"/>
    </xf>
    <xf numFmtId="0" fontId="8" fillId="0" borderId="0" xfId="0" applyFont="1" applyBorder="1" applyAlignment="1">
      <alignment horizontal="center" vertical="center"/>
    </xf>
    <xf numFmtId="177" fontId="12" fillId="0" borderId="20" xfId="2" applyNumberFormat="1" applyFont="1" applyBorder="1" applyAlignment="1">
      <alignment vertical="center" shrinkToFit="1"/>
    </xf>
    <xf numFmtId="177" fontId="12" fillId="0" borderId="42" xfId="2" applyNumberFormat="1" applyFont="1" applyBorder="1" applyAlignment="1">
      <alignment vertical="center" shrinkToFit="1"/>
    </xf>
    <xf numFmtId="177" fontId="12" fillId="0" borderId="43" xfId="2" applyNumberFormat="1" applyFont="1" applyBorder="1" applyAlignment="1">
      <alignment vertical="center" shrinkToFit="1"/>
    </xf>
    <xf numFmtId="177" fontId="12" fillId="0" borderId="27" xfId="2" applyNumberFormat="1" applyFont="1" applyBorder="1" applyAlignment="1">
      <alignment vertical="center" shrinkToFit="1"/>
    </xf>
    <xf numFmtId="177" fontId="12" fillId="0" borderId="26" xfId="2" applyNumberFormat="1" applyFont="1" applyBorder="1" applyAlignment="1">
      <alignment vertical="center" shrinkToFit="1"/>
    </xf>
    <xf numFmtId="177" fontId="12" fillId="0" borderId="16" xfId="2" applyNumberFormat="1" applyFont="1" applyBorder="1" applyAlignment="1">
      <alignment vertical="center" shrinkToFit="1"/>
    </xf>
    <xf numFmtId="177" fontId="12" fillId="0" borderId="44" xfId="2" applyNumberFormat="1" applyFont="1" applyFill="1" applyBorder="1" applyAlignment="1">
      <alignment vertical="center" shrinkToFit="1"/>
    </xf>
    <xf numFmtId="177" fontId="12" fillId="0" borderId="9" xfId="2" applyNumberFormat="1" applyFont="1" applyFill="1" applyBorder="1" applyAlignment="1">
      <alignment vertical="center" shrinkToFit="1"/>
    </xf>
    <xf numFmtId="177" fontId="12" fillId="0" borderId="11" xfId="2" applyNumberFormat="1" applyFont="1" applyBorder="1" applyAlignment="1">
      <alignment horizontal="right" vertical="center" shrinkToFit="1"/>
    </xf>
    <xf numFmtId="177" fontId="12" fillId="2" borderId="45" xfId="2" applyNumberFormat="1" applyFont="1" applyFill="1" applyBorder="1" applyAlignment="1">
      <alignment vertical="center" shrinkToFit="1"/>
    </xf>
    <xf numFmtId="177" fontId="12" fillId="0" borderId="46" xfId="2" applyNumberFormat="1" applyFont="1" applyBorder="1" applyAlignment="1">
      <alignment vertical="center" shrinkToFit="1"/>
    </xf>
    <xf numFmtId="177" fontId="12" fillId="0" borderId="15" xfId="2" applyNumberFormat="1" applyFont="1" applyFill="1" applyBorder="1" applyAlignment="1">
      <alignment horizontal="right" vertical="center" shrinkToFit="1"/>
    </xf>
    <xf numFmtId="178" fontId="12" fillId="0" borderId="47" xfId="2" applyNumberFormat="1" applyFont="1" applyBorder="1" applyAlignment="1">
      <alignment vertical="center" shrinkToFit="1"/>
    </xf>
    <xf numFmtId="178" fontId="12" fillId="3" borderId="26" xfId="2" applyNumberFormat="1" applyFont="1" applyFill="1" applyBorder="1" applyAlignment="1">
      <alignment vertical="center" shrinkToFit="1"/>
    </xf>
    <xf numFmtId="178" fontId="12" fillId="0" borderId="43" xfId="2" applyNumberFormat="1" applyFont="1" applyBorder="1" applyAlignment="1">
      <alignment vertical="center" shrinkToFit="1"/>
    </xf>
    <xf numFmtId="178" fontId="12" fillId="0" borderId="43" xfId="2" applyNumberFormat="1" applyFont="1" applyBorder="1" applyAlignment="1">
      <alignment horizontal="right" vertical="center" shrinkToFit="1"/>
    </xf>
    <xf numFmtId="178" fontId="12" fillId="0" borderId="48" xfId="2" applyNumberFormat="1" applyFont="1" applyBorder="1" applyAlignment="1">
      <alignment horizontal="right" vertical="center" shrinkToFit="1"/>
    </xf>
    <xf numFmtId="178" fontId="12" fillId="3" borderId="49" xfId="2" applyNumberFormat="1" applyFont="1" applyFill="1" applyBorder="1" applyAlignment="1">
      <alignment vertical="center" shrinkToFit="1"/>
    </xf>
    <xf numFmtId="0" fontId="0" fillId="0" borderId="50" xfId="0" applyBorder="1" applyAlignment="1">
      <alignment horizontal="center" vertical="center"/>
    </xf>
    <xf numFmtId="180" fontId="11" fillId="0" borderId="9" xfId="0" applyNumberFormat="1" applyFont="1" applyBorder="1" applyAlignment="1">
      <alignment horizontal="center" vertical="center"/>
    </xf>
    <xf numFmtId="182" fontId="1" fillId="0" borderId="9" xfId="0" applyNumberFormat="1" applyFont="1" applyBorder="1" applyAlignment="1">
      <alignment horizontal="center" vertical="center"/>
    </xf>
    <xf numFmtId="0" fontId="0" fillId="0" borderId="9" xfId="0" applyBorder="1" applyAlignment="1">
      <alignment horizontal="center" vertical="center"/>
    </xf>
    <xf numFmtId="0" fontId="1" fillId="0" borderId="35" xfId="0" applyFont="1" applyBorder="1" applyAlignment="1">
      <alignment horizontal="center" vertical="center"/>
    </xf>
    <xf numFmtId="180" fontId="1" fillId="0" borderId="51" xfId="0" applyNumberFormat="1" applyFont="1" applyBorder="1" applyAlignment="1">
      <alignment horizontal="center" vertical="center"/>
    </xf>
    <xf numFmtId="182" fontId="1" fillId="0" borderId="51" xfId="0" applyNumberFormat="1"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0" fillId="0" borderId="35" xfId="0" applyBorder="1" applyAlignment="1">
      <alignment horizontal="center" vertical="center"/>
    </xf>
    <xf numFmtId="0" fontId="0" fillId="0" borderId="41" xfId="0" applyBorder="1" applyAlignment="1">
      <alignment horizontal="center" vertical="center"/>
    </xf>
    <xf numFmtId="0" fontId="1" fillId="0" borderId="29" xfId="0" applyFont="1" applyBorder="1" applyAlignment="1">
      <alignment horizontal="center" vertical="center"/>
    </xf>
    <xf numFmtId="0" fontId="1" fillId="0" borderId="11" xfId="0" applyFont="1" applyBorder="1" applyAlignment="1">
      <alignment horizontal="center" vertical="center"/>
    </xf>
    <xf numFmtId="0" fontId="1" fillId="0" borderId="28" xfId="0" applyFont="1" applyBorder="1" applyAlignment="1">
      <alignment horizontal="left" vertical="center"/>
    </xf>
    <xf numFmtId="0" fontId="1" fillId="0" borderId="30" xfId="0" applyFont="1" applyBorder="1" applyAlignment="1">
      <alignment vertical="center"/>
    </xf>
    <xf numFmtId="0" fontId="1" fillId="0" borderId="30" xfId="0" applyFont="1" applyBorder="1" applyAlignment="1">
      <alignment horizontal="left" vertical="center"/>
    </xf>
    <xf numFmtId="0" fontId="1" fillId="0" borderId="28" xfId="0" applyFont="1" applyBorder="1">
      <alignment vertical="center"/>
    </xf>
    <xf numFmtId="0" fontId="1" fillId="0" borderId="30" xfId="0" applyFont="1" applyBorder="1">
      <alignment vertical="center"/>
    </xf>
    <xf numFmtId="0" fontId="1" fillId="0" borderId="0" xfId="0" applyFont="1">
      <alignment vertical="center"/>
    </xf>
    <xf numFmtId="0" fontId="1" fillId="0" borderId="28" xfId="0" applyFont="1" applyBorder="1" applyAlignment="1">
      <alignment horizontal="center" vertical="center"/>
    </xf>
    <xf numFmtId="0" fontId="1" fillId="0" borderId="30" xfId="0" applyFont="1" applyBorder="1" applyAlignment="1">
      <alignment horizontal="center" vertical="center"/>
    </xf>
    <xf numFmtId="0" fontId="1" fillId="0" borderId="28" xfId="0" applyFont="1" applyBorder="1" applyAlignment="1">
      <alignment vertical="center"/>
    </xf>
    <xf numFmtId="0" fontId="1" fillId="0" borderId="11" xfId="0" applyFont="1" applyFill="1" applyBorder="1" applyAlignment="1">
      <alignment horizontal="center" vertical="center"/>
    </xf>
    <xf numFmtId="0" fontId="1" fillId="0" borderId="11" xfId="0" quotePrefix="1" applyFont="1" applyBorder="1" applyAlignment="1">
      <alignment horizontal="center" vertical="center"/>
    </xf>
    <xf numFmtId="0" fontId="1" fillId="0" borderId="28" xfId="0" applyFont="1" applyBorder="1" applyAlignment="1">
      <alignment horizontal="right" vertical="center"/>
    </xf>
    <xf numFmtId="0" fontId="1" fillId="0" borderId="29" xfId="0" applyFont="1" applyBorder="1">
      <alignment vertical="center"/>
    </xf>
    <xf numFmtId="0" fontId="1" fillId="0" borderId="11" xfId="0" applyFont="1" applyBorder="1">
      <alignment vertical="center"/>
    </xf>
    <xf numFmtId="0" fontId="1" fillId="0" borderId="0" xfId="0" applyFont="1" applyAlignment="1">
      <alignment horizontal="left" vertical="center"/>
    </xf>
    <xf numFmtId="0" fontId="1" fillId="0" borderId="1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Alignment="1">
      <alignment vertical="center" shrinkToFit="1"/>
    </xf>
    <xf numFmtId="177" fontId="1" fillId="2" borderId="9" xfId="2" applyNumberFormat="1" applyFont="1" applyFill="1" applyBorder="1" applyAlignment="1">
      <alignment vertical="center" shrinkToFit="1"/>
    </xf>
    <xf numFmtId="177" fontId="1" fillId="0" borderId="9" xfId="2" applyNumberFormat="1" applyFont="1" applyBorder="1" applyAlignment="1">
      <alignment vertical="center" shrinkToFit="1"/>
    </xf>
    <xf numFmtId="177" fontId="1" fillId="2" borderId="22" xfId="2" applyNumberFormat="1" applyFont="1" applyFill="1" applyBorder="1" applyAlignment="1">
      <alignment vertical="center" shrinkToFit="1"/>
    </xf>
    <xf numFmtId="177" fontId="1" fillId="0" borderId="22" xfId="2" applyNumberFormat="1" applyFont="1" applyBorder="1" applyAlignment="1">
      <alignment vertical="center" shrinkToFit="1"/>
    </xf>
    <xf numFmtId="0" fontId="1" fillId="0" borderId="23"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0" xfId="0" applyFont="1" applyAlignment="1">
      <alignment horizontal="center" vertical="center"/>
    </xf>
    <xf numFmtId="0" fontId="1" fillId="0" borderId="46" xfId="0" applyFont="1" applyBorder="1" applyAlignment="1">
      <alignment horizontal="center" vertical="center" wrapText="1"/>
    </xf>
    <xf numFmtId="0" fontId="1" fillId="0" borderId="9" xfId="0" applyFont="1" applyBorder="1" applyAlignment="1">
      <alignment horizontal="center" vertical="center"/>
    </xf>
    <xf numFmtId="0" fontId="1" fillId="0" borderId="3" xfId="0" applyFont="1" applyBorder="1" applyAlignment="1">
      <alignment horizontal="center" vertical="center" shrinkToFit="1"/>
    </xf>
    <xf numFmtId="0" fontId="1" fillId="2" borderId="9"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177" fontId="1" fillId="0" borderId="9" xfId="2" applyNumberFormat="1" applyFont="1" applyFill="1" applyBorder="1" applyAlignment="1">
      <alignment horizontal="right" vertical="center" shrinkToFit="1"/>
    </xf>
    <xf numFmtId="179" fontId="1" fillId="0" borderId="9" xfId="2" applyNumberFormat="1" applyFont="1" applyFill="1" applyBorder="1" applyAlignment="1">
      <alignment horizontal="right" vertical="center" shrinkToFit="1"/>
    </xf>
    <xf numFmtId="181" fontId="1" fillId="2" borderId="9" xfId="1" applyNumberFormat="1" applyFont="1" applyFill="1" applyBorder="1" applyAlignment="1">
      <alignment vertical="center" shrinkToFit="1"/>
    </xf>
    <xf numFmtId="177" fontId="1" fillId="0" borderId="51" xfId="2" applyNumberFormat="1" applyFont="1" applyFill="1" applyBorder="1" applyAlignment="1">
      <alignment horizontal="right" vertical="center" shrinkToFit="1"/>
    </xf>
    <xf numFmtId="0" fontId="1" fillId="0" borderId="51" xfId="0" applyFont="1" applyFill="1" applyBorder="1" applyAlignment="1">
      <alignment horizontal="center" vertical="center" shrinkToFit="1"/>
    </xf>
    <xf numFmtId="177" fontId="1" fillId="0" borderId="35" xfId="2" applyNumberFormat="1" applyFont="1" applyBorder="1" applyAlignment="1">
      <alignment vertical="center" shrinkToFit="1"/>
    </xf>
    <xf numFmtId="177" fontId="1" fillId="0" borderId="35" xfId="2" applyNumberFormat="1" applyFont="1" applyBorder="1" applyAlignment="1">
      <alignment horizontal="right" vertical="center" shrinkToFit="1"/>
    </xf>
    <xf numFmtId="0" fontId="1" fillId="0" borderId="10" xfId="0" applyFont="1" applyBorder="1" applyAlignment="1">
      <alignment horizontal="center" vertical="center" shrinkToFit="1"/>
    </xf>
    <xf numFmtId="177" fontId="1" fillId="2" borderId="51" xfId="2" applyNumberFormat="1" applyFont="1" applyFill="1" applyBorder="1" applyAlignment="1">
      <alignment vertical="center" shrinkToFit="1"/>
    </xf>
    <xf numFmtId="177" fontId="1" fillId="0" borderId="51" xfId="2" applyNumberFormat="1" applyFont="1" applyBorder="1" applyAlignment="1">
      <alignment vertical="center" shrinkToFit="1"/>
    </xf>
    <xf numFmtId="179" fontId="1" fillId="0" borderId="51" xfId="2" applyNumberFormat="1" applyFont="1" applyFill="1" applyBorder="1" applyAlignment="1">
      <alignment horizontal="right" vertical="center" shrinkToFit="1"/>
    </xf>
    <xf numFmtId="181" fontId="1" fillId="2" borderId="51" xfId="1" applyNumberFormat="1" applyFont="1" applyFill="1" applyBorder="1" applyAlignment="1">
      <alignment vertical="center" shrinkToFit="1"/>
    </xf>
    <xf numFmtId="177" fontId="1" fillId="0" borderId="52" xfId="2" applyNumberFormat="1" applyFont="1" applyBorder="1" applyAlignment="1">
      <alignment vertical="center" shrinkToFit="1"/>
    </xf>
    <xf numFmtId="0" fontId="1" fillId="0" borderId="21" xfId="0" applyFont="1" applyBorder="1" applyAlignment="1">
      <alignment horizontal="center" vertical="center" shrinkToFit="1"/>
    </xf>
    <xf numFmtId="0" fontId="1" fillId="2" borderId="22"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177" fontId="1" fillId="0" borderId="22" xfId="2" applyNumberFormat="1" applyFont="1" applyFill="1" applyBorder="1" applyAlignment="1">
      <alignment horizontal="right" vertical="center" shrinkToFit="1"/>
    </xf>
    <xf numFmtId="179" fontId="1" fillId="0" borderId="22" xfId="2" applyNumberFormat="1" applyFont="1" applyFill="1" applyBorder="1" applyAlignment="1">
      <alignment horizontal="right" vertical="center" shrinkToFit="1"/>
    </xf>
    <xf numFmtId="181" fontId="1" fillId="2" borderId="22" xfId="1" applyNumberFormat="1" applyFont="1" applyFill="1" applyBorder="1" applyAlignment="1">
      <alignment vertical="center" shrinkToFit="1"/>
    </xf>
    <xf numFmtId="177" fontId="1" fillId="0" borderId="36" xfId="2" applyNumberFormat="1" applyFont="1" applyBorder="1" applyAlignment="1">
      <alignment vertical="center" shrinkToFit="1"/>
    </xf>
    <xf numFmtId="0" fontId="1" fillId="0" borderId="27" xfId="0" applyFont="1" applyBorder="1" applyAlignment="1">
      <alignment horizontal="center" vertical="center" shrinkToFit="1"/>
    </xf>
    <xf numFmtId="177" fontId="1" fillId="3" borderId="27" xfId="2" applyNumberFormat="1" applyFont="1" applyFill="1" applyBorder="1" applyAlignment="1">
      <alignment vertical="center" shrinkToFit="1"/>
    </xf>
    <xf numFmtId="0" fontId="1" fillId="0" borderId="27" xfId="0" applyFont="1" applyFill="1" applyBorder="1" applyAlignment="1">
      <alignment horizontal="center" vertical="center" shrinkToFit="1"/>
    </xf>
    <xf numFmtId="177" fontId="1" fillId="3" borderId="49" xfId="2" applyNumberFormat="1" applyFont="1" applyFill="1" applyBorder="1" applyAlignment="1">
      <alignment vertical="center" shrinkToFit="1"/>
    </xf>
    <xf numFmtId="0" fontId="1" fillId="0" borderId="53" xfId="0" applyFont="1" applyBorder="1" applyAlignment="1">
      <alignment horizontal="center" vertical="center" shrinkToFit="1"/>
    </xf>
    <xf numFmtId="177" fontId="1" fillId="3" borderId="25" xfId="2" applyNumberFormat="1" applyFont="1" applyFill="1" applyBorder="1" applyAlignment="1">
      <alignment vertical="center" shrinkToFit="1"/>
    </xf>
    <xf numFmtId="0" fontId="1" fillId="0" borderId="25" xfId="0" applyFont="1" applyFill="1" applyBorder="1" applyAlignment="1">
      <alignment horizontal="center" vertical="center" shrinkToFit="1"/>
    </xf>
    <xf numFmtId="177" fontId="1" fillId="3" borderId="54" xfId="2" applyNumberFormat="1" applyFont="1" applyFill="1" applyBorder="1" applyAlignment="1">
      <alignment vertical="center" shrinkToFit="1"/>
    </xf>
    <xf numFmtId="177" fontId="1" fillId="0" borderId="0" xfId="2" applyNumberFormat="1" applyFont="1">
      <alignment vertical="center"/>
    </xf>
    <xf numFmtId="178" fontId="1" fillId="0" borderId="0" xfId="2" applyNumberFormat="1" applyFont="1">
      <alignment vertical="center"/>
    </xf>
    <xf numFmtId="0" fontId="1" fillId="0" borderId="5" xfId="0" applyFont="1" applyBorder="1" applyAlignment="1">
      <alignment horizontal="center" vertical="center" shrinkToFit="1"/>
    </xf>
    <xf numFmtId="0" fontId="1" fillId="0" borderId="7" xfId="0" applyFont="1" applyBorder="1" applyAlignment="1">
      <alignment horizontal="center" vertical="center" shrinkToFit="1"/>
    </xf>
    <xf numFmtId="177" fontId="1" fillId="3" borderId="7" xfId="2" applyNumberFormat="1" applyFont="1" applyFill="1" applyBorder="1" applyAlignment="1">
      <alignment vertical="center" shrinkToFit="1"/>
    </xf>
    <xf numFmtId="0" fontId="1" fillId="0" borderId="7" xfId="0" applyFont="1" applyFill="1" applyBorder="1" applyAlignment="1">
      <alignment horizontal="center" vertical="center" shrinkToFit="1"/>
    </xf>
    <xf numFmtId="177" fontId="1" fillId="3" borderId="8" xfId="2" applyNumberFormat="1" applyFont="1" applyFill="1" applyBorder="1" applyAlignment="1">
      <alignment vertical="center" shrinkToFit="1"/>
    </xf>
    <xf numFmtId="0" fontId="1" fillId="0" borderId="29" xfId="0" applyFont="1" applyBorder="1" applyAlignment="1">
      <alignment horizontal="center" vertical="center" wrapText="1"/>
    </xf>
    <xf numFmtId="0" fontId="1" fillId="0" borderId="11" xfId="0" applyFont="1" applyBorder="1" applyAlignment="1">
      <alignment horizontal="center" vertical="center" wrapText="1"/>
    </xf>
    <xf numFmtId="177" fontId="1" fillId="0" borderId="29" xfId="2" applyNumberFormat="1" applyFont="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2" xfId="0" applyFont="1" applyBorder="1">
      <alignment vertical="center"/>
    </xf>
    <xf numFmtId="0" fontId="1" fillId="0" borderId="29" xfId="0" applyFont="1" applyBorder="1" applyAlignment="1">
      <alignment horizontal="right" vertical="center"/>
    </xf>
    <xf numFmtId="38" fontId="1" fillId="2" borderId="29" xfId="2" applyFont="1" applyFill="1" applyBorder="1" applyAlignment="1">
      <alignment horizontal="center" vertical="center"/>
    </xf>
    <xf numFmtId="0" fontId="1" fillId="0" borderId="17" xfId="0" applyFont="1" applyBorder="1">
      <alignment vertical="center"/>
    </xf>
    <xf numFmtId="38" fontId="1" fillId="0" borderId="11" xfId="2" applyFont="1" applyBorder="1" applyAlignment="1">
      <alignment horizontal="center" vertical="center"/>
    </xf>
    <xf numFmtId="0" fontId="1" fillId="0" borderId="40" xfId="0" applyFont="1" applyBorder="1" applyAlignment="1">
      <alignment horizontal="center" vertical="center" wrapText="1"/>
    </xf>
    <xf numFmtId="0" fontId="1" fillId="0" borderId="55" xfId="0" applyFont="1" applyBorder="1" applyAlignment="1">
      <alignment horizontal="center" vertical="center"/>
    </xf>
    <xf numFmtId="0" fontId="0" fillId="0" borderId="56" xfId="0" applyBorder="1" applyAlignment="1">
      <alignment horizontal="center" vertical="center"/>
    </xf>
    <xf numFmtId="0" fontId="1" fillId="0" borderId="57" xfId="0" applyFont="1" applyBorder="1" applyAlignment="1">
      <alignment horizontal="center" vertical="center"/>
    </xf>
    <xf numFmtId="0" fontId="0" fillId="0" borderId="31" xfId="0" applyBorder="1">
      <alignment vertical="center"/>
    </xf>
    <xf numFmtId="0" fontId="1" fillId="0" borderId="58" xfId="0" applyFont="1" applyBorder="1" applyAlignment="1">
      <alignment horizontal="center" vertical="center" wrapText="1"/>
    </xf>
    <xf numFmtId="0" fontId="1" fillId="0" borderId="9" xfId="0" applyFont="1" applyFill="1" applyBorder="1" applyAlignment="1">
      <alignment horizontal="center" vertical="center" wrapText="1"/>
    </xf>
    <xf numFmtId="0" fontId="12" fillId="0" borderId="59"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62" xfId="0" applyFont="1" applyBorder="1" applyAlignment="1">
      <alignment horizontal="center" vertical="center" wrapText="1"/>
    </xf>
    <xf numFmtId="0" fontId="0" fillId="0" borderId="42" xfId="0" applyBorder="1" applyAlignment="1">
      <alignment horizontal="center" vertical="center"/>
    </xf>
    <xf numFmtId="0" fontId="0" fillId="0" borderId="55" xfId="0" applyBorder="1" applyAlignment="1">
      <alignment horizontal="center" vertical="center"/>
    </xf>
    <xf numFmtId="0" fontId="0" fillId="0" borderId="31" xfId="0" applyBorder="1" applyAlignment="1">
      <alignment horizontal="center" vertical="center"/>
    </xf>
    <xf numFmtId="0" fontId="0" fillId="0" borderId="39" xfId="0" applyBorder="1" applyAlignment="1">
      <alignment horizontal="center" vertical="center"/>
    </xf>
    <xf numFmtId="0" fontId="0" fillId="0" borderId="63" xfId="0" applyBorder="1" applyAlignment="1">
      <alignment horizontal="center" vertical="center"/>
    </xf>
    <xf numFmtId="0" fontId="1" fillId="0" borderId="31" xfId="0" applyFont="1" applyBorder="1" applyAlignment="1">
      <alignment horizontal="center" vertical="center"/>
    </xf>
    <xf numFmtId="0" fontId="1" fillId="0" borderId="64" xfId="0" applyFont="1" applyBorder="1" applyAlignment="1">
      <alignment horizontal="center" vertical="center"/>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9" xfId="0" applyBorder="1">
      <alignment vertical="center"/>
    </xf>
    <xf numFmtId="177" fontId="1" fillId="2" borderId="34" xfId="2" applyNumberFormat="1" applyFont="1" applyFill="1" applyBorder="1" applyAlignment="1">
      <alignment vertical="center" shrinkToFit="1"/>
    </xf>
    <xf numFmtId="0" fontId="20" fillId="0" borderId="0" xfId="0" applyFont="1" applyAlignment="1">
      <alignment horizontal="center" vertical="center"/>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2" fillId="0" borderId="0" xfId="0" applyFont="1" applyAlignment="1">
      <alignment horizontal="center" vertical="center"/>
    </xf>
    <xf numFmtId="0" fontId="24" fillId="0" borderId="0" xfId="0" applyFont="1">
      <alignment vertical="center"/>
    </xf>
    <xf numFmtId="0" fontId="23" fillId="0" borderId="0" xfId="0" applyFont="1" applyAlignment="1">
      <alignment vertical="center"/>
    </xf>
    <xf numFmtId="0" fontId="19" fillId="0" borderId="0" xfId="0" applyFont="1">
      <alignment vertical="center"/>
    </xf>
    <xf numFmtId="0" fontId="19" fillId="0" borderId="0" xfId="0" applyFont="1" applyAlignment="1">
      <alignment horizontal="center" vertical="center"/>
    </xf>
    <xf numFmtId="0" fontId="19" fillId="4" borderId="0" xfId="0" applyFont="1" applyFill="1">
      <alignment vertical="center"/>
    </xf>
    <xf numFmtId="0" fontId="19" fillId="4" borderId="0" xfId="0" applyFont="1" applyFill="1" applyAlignment="1">
      <alignment horizontal="center" vertical="center"/>
    </xf>
    <xf numFmtId="0" fontId="0" fillId="5" borderId="9" xfId="0" applyFill="1" applyBorder="1" applyAlignment="1">
      <alignment horizontal="center" vertical="center"/>
    </xf>
    <xf numFmtId="0" fontId="25" fillId="0" borderId="9" xfId="0" applyFont="1" applyBorder="1" applyAlignment="1">
      <alignment horizontal="center" vertical="center"/>
    </xf>
    <xf numFmtId="0" fontId="0" fillId="5" borderId="9" xfId="0" applyFill="1" applyBorder="1">
      <alignment vertical="center"/>
    </xf>
    <xf numFmtId="0" fontId="19" fillId="0" borderId="9" xfId="0" applyFont="1" applyBorder="1" applyAlignment="1">
      <alignment horizontal="left" vertical="center"/>
    </xf>
    <xf numFmtId="183" fontId="0" fillId="6" borderId="9" xfId="0" applyNumberFormat="1" applyFill="1" applyBorder="1">
      <alignment vertical="center"/>
    </xf>
    <xf numFmtId="0" fontId="0" fillId="0" borderId="55" xfId="0" applyBorder="1">
      <alignment vertical="center"/>
    </xf>
    <xf numFmtId="0" fontId="0" fillId="0" borderId="65" xfId="0" applyBorder="1">
      <alignment vertical="center"/>
    </xf>
    <xf numFmtId="3" fontId="0" fillId="5" borderId="9" xfId="0" applyNumberFormat="1" applyFill="1" applyBorder="1">
      <alignment vertical="center"/>
    </xf>
    <xf numFmtId="0" fontId="19" fillId="0" borderId="9" xfId="0" applyFont="1" applyBorder="1" applyAlignment="1">
      <alignment horizontal="center" vertical="center"/>
    </xf>
    <xf numFmtId="0" fontId="25" fillId="0" borderId="55" xfId="0" applyFont="1" applyBorder="1" applyAlignment="1">
      <alignment horizontal="center" vertical="center"/>
    </xf>
    <xf numFmtId="183" fontId="0" fillId="0" borderId="65" xfId="0" applyNumberFormat="1" applyBorder="1">
      <alignment vertical="center"/>
    </xf>
    <xf numFmtId="0" fontId="19" fillId="0" borderId="34" xfId="0" applyFont="1" applyBorder="1" applyAlignment="1">
      <alignment horizontal="center" vertical="center"/>
    </xf>
    <xf numFmtId="2" fontId="18" fillId="5" borderId="66" xfId="0" applyNumberFormat="1" applyFont="1" applyFill="1" applyBorder="1" applyAlignment="1">
      <alignment horizontal="center" vertical="center"/>
    </xf>
    <xf numFmtId="2" fontId="18" fillId="5" borderId="34" xfId="0" applyNumberFormat="1" applyFont="1" applyFill="1" applyBorder="1" applyAlignment="1">
      <alignment horizontal="center" vertical="center"/>
    </xf>
    <xf numFmtId="0" fontId="0" fillId="0" borderId="0" xfId="0" applyBorder="1">
      <alignment vertical="center"/>
    </xf>
    <xf numFmtId="0" fontId="18" fillId="0" borderId="0" xfId="0" applyFont="1">
      <alignment vertical="center"/>
    </xf>
    <xf numFmtId="0" fontId="18" fillId="0" borderId="0" xfId="0" applyFont="1" applyAlignment="1">
      <alignment horizontal="center" vertical="center"/>
    </xf>
    <xf numFmtId="0" fontId="19" fillId="0" borderId="55" xfId="0" applyFont="1" applyBorder="1" applyAlignment="1">
      <alignment horizontal="center" vertical="center"/>
    </xf>
    <xf numFmtId="0" fontId="18" fillId="5" borderId="55" xfId="0" applyFont="1" applyFill="1" applyBorder="1" applyAlignment="1">
      <alignment horizontal="center" vertical="center"/>
    </xf>
    <xf numFmtId="0" fontId="19" fillId="0" borderId="66" xfId="0" applyFont="1" applyBorder="1" applyAlignment="1">
      <alignment horizontal="center" vertical="center"/>
    </xf>
    <xf numFmtId="2" fontId="18" fillId="5" borderId="9" xfId="0" applyNumberFormat="1" applyFont="1" applyFill="1" applyBorder="1" applyAlignment="1">
      <alignment horizontal="center" vertical="center"/>
    </xf>
    <xf numFmtId="0" fontId="25" fillId="0" borderId="0" xfId="0" applyFont="1" applyAlignment="1">
      <alignment horizontal="center" vertical="center"/>
    </xf>
    <xf numFmtId="177" fontId="1" fillId="6" borderId="9" xfId="2" applyNumberFormat="1" applyFont="1" applyFill="1" applyBorder="1">
      <alignment vertical="center"/>
    </xf>
    <xf numFmtId="184" fontId="0" fillId="5" borderId="9" xfId="0" applyNumberFormat="1" applyFill="1" applyBorder="1">
      <alignment vertical="center"/>
    </xf>
    <xf numFmtId="0" fontId="19" fillId="0" borderId="0" xfId="0" applyFont="1" applyBorder="1" applyAlignment="1">
      <alignment horizontal="center" vertical="center"/>
    </xf>
    <xf numFmtId="0" fontId="25" fillId="0" borderId="0" xfId="0" applyFont="1" applyBorder="1" applyAlignment="1">
      <alignment horizontal="center" vertical="center"/>
    </xf>
    <xf numFmtId="0" fontId="19" fillId="4" borderId="0" xfId="0" applyFont="1" applyFill="1" applyBorder="1">
      <alignment vertical="center"/>
    </xf>
    <xf numFmtId="0" fontId="0" fillId="4" borderId="0" xfId="0" applyFill="1" applyBorder="1">
      <alignment vertical="center"/>
    </xf>
    <xf numFmtId="0" fontId="19" fillId="4" borderId="0" xfId="0" applyFont="1" applyFill="1" applyBorder="1" applyAlignment="1">
      <alignment horizontal="center" vertical="center"/>
    </xf>
    <xf numFmtId="0" fontId="0" fillId="4" borderId="0" xfId="0" applyFill="1" applyBorder="1" applyAlignment="1">
      <alignment horizontal="center" vertical="center"/>
    </xf>
    <xf numFmtId="0" fontId="0" fillId="5" borderId="0" xfId="0" applyFill="1" applyBorder="1">
      <alignment vertical="center"/>
    </xf>
    <xf numFmtId="0" fontId="23" fillId="4" borderId="0" xfId="0" applyFont="1" applyFill="1" applyBorder="1">
      <alignment vertical="center"/>
    </xf>
    <xf numFmtId="0" fontId="26" fillId="4" borderId="0" xfId="0" applyFont="1" applyFill="1" applyBorder="1">
      <alignment vertical="center"/>
    </xf>
    <xf numFmtId="0" fontId="0" fillId="4" borderId="0" xfId="0" applyFill="1" applyBorder="1" applyAlignment="1">
      <alignment horizontal="right" vertical="center"/>
    </xf>
    <xf numFmtId="3" fontId="0" fillId="4" borderId="0" xfId="0" applyNumberFormat="1" applyFill="1" applyBorder="1">
      <alignment vertical="center"/>
    </xf>
    <xf numFmtId="0" fontId="18" fillId="4" borderId="0" xfId="0" applyFont="1" applyFill="1" applyBorder="1">
      <alignment vertical="center"/>
    </xf>
    <xf numFmtId="0" fontId="18" fillId="4" borderId="0" xfId="0" applyFont="1" applyFill="1" applyBorder="1" applyAlignment="1">
      <alignment horizontal="center" vertical="center"/>
    </xf>
    <xf numFmtId="0" fontId="19" fillId="4" borderId="0" xfId="0" applyFont="1" applyFill="1" applyBorder="1" applyAlignment="1">
      <alignment horizontal="left" vertical="center"/>
    </xf>
    <xf numFmtId="183" fontId="0" fillId="4" borderId="0" xfId="0" applyNumberFormat="1" applyFill="1" applyBorder="1">
      <alignment vertical="center"/>
    </xf>
    <xf numFmtId="0" fontId="0" fillId="6" borderId="0" xfId="0" applyFill="1" applyBorder="1" applyAlignment="1">
      <alignment horizontal="center" vertical="center"/>
    </xf>
    <xf numFmtId="0" fontId="24" fillId="8" borderId="0" xfId="0" applyFont="1" applyFill="1" applyAlignment="1">
      <alignment horizontal="center" vertical="center"/>
    </xf>
    <xf numFmtId="0" fontId="0" fillId="0" borderId="0" xfId="0" applyFont="1">
      <alignment vertical="center"/>
    </xf>
    <xf numFmtId="183" fontId="0" fillId="9" borderId="9" xfId="0" applyNumberFormat="1" applyFill="1" applyBorder="1">
      <alignment vertical="center"/>
    </xf>
    <xf numFmtId="0" fontId="0" fillId="0" borderId="0" xfId="0" applyAlignment="1">
      <alignment horizontal="right" vertical="center"/>
    </xf>
    <xf numFmtId="0" fontId="0" fillId="10" borderId="9" xfId="0" applyFill="1" applyBorder="1">
      <alignment vertical="center"/>
    </xf>
    <xf numFmtId="0" fontId="0" fillId="5" borderId="9" xfId="0" applyFill="1" applyBorder="1" applyAlignment="1">
      <alignment horizontal="right" vertical="center"/>
    </xf>
    <xf numFmtId="183" fontId="0" fillId="5" borderId="9" xfId="0" applyNumberFormat="1" applyFill="1" applyBorder="1" applyAlignment="1">
      <alignment horizontal="right" vertical="center"/>
    </xf>
    <xf numFmtId="3" fontId="0" fillId="5" borderId="9" xfId="0" applyNumberFormat="1" applyFill="1" applyBorder="1" applyAlignment="1">
      <alignment horizontal="right" vertical="center"/>
    </xf>
    <xf numFmtId="0" fontId="19" fillId="0" borderId="0" xfId="0" applyFont="1" applyAlignment="1">
      <alignment horizontal="right" vertical="center"/>
    </xf>
    <xf numFmtId="184" fontId="0" fillId="5" borderId="9" xfId="0" applyNumberFormat="1" applyFill="1" applyBorder="1" applyAlignment="1">
      <alignment horizontal="right" vertical="center"/>
    </xf>
    <xf numFmtId="0" fontId="18" fillId="5" borderId="55" xfId="0" applyFont="1" applyFill="1" applyBorder="1" applyAlignment="1">
      <alignment horizontal="right" vertical="center"/>
    </xf>
    <xf numFmtId="0" fontId="30" fillId="0" borderId="0" xfId="0" applyFont="1">
      <alignment vertical="center"/>
    </xf>
    <xf numFmtId="0" fontId="39" fillId="0" borderId="0" xfId="0" applyFont="1" applyAlignment="1">
      <alignment horizontal="center" vertical="center"/>
    </xf>
    <xf numFmtId="0" fontId="30" fillId="0" borderId="0" xfId="0" quotePrefix="1" applyFont="1" applyAlignment="1">
      <alignment horizontal="center" vertical="center"/>
    </xf>
    <xf numFmtId="0" fontId="31" fillId="0" borderId="0" xfId="0" applyFont="1">
      <alignment vertical="center"/>
    </xf>
    <xf numFmtId="0" fontId="31" fillId="0" borderId="67" xfId="0" applyFont="1" applyBorder="1">
      <alignment vertical="center"/>
    </xf>
    <xf numFmtId="0" fontId="31" fillId="0" borderId="68" xfId="0" applyFont="1" applyBorder="1" applyAlignment="1">
      <alignment horizontal="center" vertical="center"/>
    </xf>
    <xf numFmtId="0" fontId="31" fillId="0" borderId="68" xfId="0" applyFont="1" applyBorder="1">
      <alignment vertical="center"/>
    </xf>
    <xf numFmtId="0" fontId="31" fillId="0" borderId="69" xfId="0" applyFont="1" applyBorder="1">
      <alignment vertical="center"/>
    </xf>
    <xf numFmtId="38" fontId="31" fillId="11" borderId="69" xfId="2" applyFont="1" applyFill="1" applyBorder="1">
      <alignment vertical="center"/>
    </xf>
    <xf numFmtId="185" fontId="31" fillId="10" borderId="69" xfId="0" applyNumberFormat="1" applyFont="1" applyFill="1" applyBorder="1">
      <alignment vertical="center"/>
    </xf>
    <xf numFmtId="38" fontId="31" fillId="10" borderId="69" xfId="2" applyFont="1" applyFill="1" applyBorder="1">
      <alignment vertical="center"/>
    </xf>
    <xf numFmtId="56" fontId="31" fillId="0" borderId="69" xfId="0" quotePrefix="1" applyNumberFormat="1" applyFont="1" applyBorder="1" applyAlignment="1">
      <alignment horizontal="center" vertical="center"/>
    </xf>
    <xf numFmtId="0" fontId="31" fillId="0" borderId="70" xfId="0" applyFont="1" applyBorder="1">
      <alignment vertical="center"/>
    </xf>
    <xf numFmtId="38" fontId="31" fillId="11" borderId="70" xfId="2" applyFont="1" applyFill="1" applyBorder="1">
      <alignment vertical="center"/>
    </xf>
    <xf numFmtId="185" fontId="31" fillId="10" borderId="70" xfId="0" applyNumberFormat="1" applyFont="1" applyFill="1" applyBorder="1">
      <alignment vertical="center"/>
    </xf>
    <xf numFmtId="38" fontId="31" fillId="10" borderId="70" xfId="2" applyFont="1" applyFill="1" applyBorder="1">
      <alignment vertical="center"/>
    </xf>
    <xf numFmtId="38" fontId="31" fillId="10" borderId="70" xfId="2" applyFont="1" applyFill="1" applyBorder="1" applyAlignment="1">
      <alignment horizontal="right" vertical="center"/>
    </xf>
    <xf numFmtId="0" fontId="31" fillId="0" borderId="71" xfId="0" applyFont="1" applyBorder="1">
      <alignment vertical="center"/>
    </xf>
    <xf numFmtId="38" fontId="31" fillId="11" borderId="71" xfId="2" applyFont="1" applyFill="1" applyBorder="1">
      <alignment vertical="center"/>
    </xf>
    <xf numFmtId="185" fontId="31" fillId="10" borderId="71" xfId="0" applyNumberFormat="1" applyFont="1" applyFill="1" applyBorder="1">
      <alignment vertical="center"/>
    </xf>
    <xf numFmtId="38" fontId="31" fillId="10" borderId="71" xfId="2" applyFont="1" applyFill="1" applyBorder="1">
      <alignment vertical="center"/>
    </xf>
    <xf numFmtId="56" fontId="31" fillId="0" borderId="61" xfId="0" quotePrefix="1" applyNumberFormat="1" applyFont="1" applyBorder="1" applyAlignment="1">
      <alignment horizontal="center" vertical="center"/>
    </xf>
    <xf numFmtId="38" fontId="31" fillId="10" borderId="71" xfId="2" applyFont="1" applyFill="1" applyBorder="1" applyAlignment="1">
      <alignment horizontal="right" vertical="center"/>
    </xf>
    <xf numFmtId="0" fontId="31" fillId="0" borderId="9" xfId="0" applyFont="1" applyBorder="1" applyAlignment="1">
      <alignment horizontal="center" vertical="center"/>
    </xf>
    <xf numFmtId="38" fontId="31" fillId="0" borderId="9" xfId="2" applyFont="1" applyBorder="1">
      <alignment vertical="center"/>
    </xf>
    <xf numFmtId="38" fontId="31" fillId="0" borderId="9" xfId="0" applyNumberFormat="1" applyFont="1" applyBorder="1">
      <alignment vertical="center"/>
    </xf>
    <xf numFmtId="185" fontId="31" fillId="0" borderId="9" xfId="0" applyNumberFormat="1" applyFont="1" applyBorder="1">
      <alignment vertical="center"/>
    </xf>
    <xf numFmtId="0" fontId="31" fillId="0" borderId="9" xfId="0" applyFont="1" applyBorder="1">
      <alignment vertical="center"/>
    </xf>
    <xf numFmtId="38" fontId="31" fillId="11" borderId="9" xfId="2" applyFont="1" applyFill="1" applyBorder="1">
      <alignment vertical="center"/>
    </xf>
    <xf numFmtId="176" fontId="31" fillId="10" borderId="9" xfId="1" applyNumberFormat="1" applyFont="1" applyFill="1" applyBorder="1">
      <alignment vertical="center"/>
    </xf>
    <xf numFmtId="0" fontId="32" fillId="0" borderId="68" xfId="0" applyFont="1" applyBorder="1" applyAlignment="1">
      <alignment horizontal="center" vertical="center" wrapText="1"/>
    </xf>
    <xf numFmtId="0" fontId="33" fillId="0" borderId="0" xfId="0" applyFont="1">
      <alignment vertical="center"/>
    </xf>
    <xf numFmtId="0" fontId="40" fillId="0" borderId="0" xfId="0" applyFont="1">
      <alignment vertical="center"/>
    </xf>
    <xf numFmtId="0" fontId="0" fillId="10" borderId="0" xfId="0" applyFill="1" applyBorder="1">
      <alignment vertical="center"/>
    </xf>
    <xf numFmtId="38" fontId="41" fillId="12" borderId="9" xfId="0" applyNumberFormat="1" applyFont="1" applyFill="1" applyBorder="1">
      <alignment vertical="center"/>
    </xf>
    <xf numFmtId="0" fontId="36" fillId="0" borderId="0" xfId="0" applyFont="1">
      <alignment vertical="center"/>
    </xf>
    <xf numFmtId="0" fontId="0" fillId="11" borderId="9" xfId="0" applyFill="1" applyBorder="1">
      <alignment vertical="center"/>
    </xf>
    <xf numFmtId="0" fontId="0" fillId="10" borderId="9" xfId="0" applyFill="1" applyBorder="1">
      <alignment vertical="center"/>
    </xf>
    <xf numFmtId="0" fontId="37" fillId="0" borderId="0" xfId="0" applyFont="1">
      <alignment vertical="center"/>
    </xf>
    <xf numFmtId="0" fontId="31" fillId="0" borderId="0" xfId="0" applyFont="1" applyAlignment="1">
      <alignment horizontal="right" vertical="center"/>
    </xf>
    <xf numFmtId="38" fontId="42" fillId="10" borderId="9" xfId="0" applyNumberFormat="1" applyFont="1" applyFill="1" applyBorder="1">
      <alignment vertical="center"/>
    </xf>
    <xf numFmtId="0" fontId="38" fillId="0" borderId="46" xfId="0" applyFont="1" applyBorder="1" applyAlignment="1">
      <alignment horizontal="center" vertical="center" wrapText="1"/>
    </xf>
    <xf numFmtId="0" fontId="38" fillId="0" borderId="16" xfId="0" applyFont="1" applyBorder="1" applyAlignment="1">
      <alignment horizontal="center" vertical="center" wrapText="1"/>
    </xf>
    <xf numFmtId="0" fontId="35" fillId="0" borderId="0" xfId="0" applyFont="1" applyAlignment="1">
      <alignment horizontal="center" vertical="center"/>
    </xf>
    <xf numFmtId="0" fontId="3" fillId="12" borderId="0" xfId="0" applyFont="1" applyFill="1" applyAlignment="1">
      <alignment horizontal="left" vertical="center"/>
    </xf>
    <xf numFmtId="0" fontId="27" fillId="0" borderId="0" xfId="0" applyFont="1" applyAlignment="1">
      <alignment horizontal="center" vertical="center"/>
    </xf>
    <xf numFmtId="0" fontId="28" fillId="0" borderId="0" xfId="0" applyFont="1" applyAlignment="1">
      <alignment horizontal="center" vertical="center"/>
    </xf>
    <xf numFmtId="0" fontId="23" fillId="0" borderId="0" xfId="0" applyFont="1" applyAlignment="1">
      <alignment horizontal="distributed" vertical="center"/>
    </xf>
    <xf numFmtId="0" fontId="18" fillId="0" borderId="51" xfId="0" applyFont="1" applyBorder="1" applyAlignment="1">
      <alignment horizontal="center" vertical="center"/>
    </xf>
    <xf numFmtId="0" fontId="18" fillId="0" borderId="61" xfId="0" applyFont="1" applyBorder="1" applyAlignment="1">
      <alignment horizontal="center" vertical="center"/>
    </xf>
    <xf numFmtId="0" fontId="18" fillId="0" borderId="16" xfId="0" applyFont="1" applyBorder="1" applyAlignment="1">
      <alignment horizontal="center" vertical="center"/>
    </xf>
    <xf numFmtId="0" fontId="19" fillId="0" borderId="51" xfId="0" applyFont="1" applyBorder="1" applyAlignment="1">
      <alignment horizontal="center" vertical="center"/>
    </xf>
    <xf numFmtId="0" fontId="19" fillId="0" borderId="61" xfId="0" applyFont="1" applyBorder="1" applyAlignment="1">
      <alignment horizontal="center" vertical="center"/>
    </xf>
    <xf numFmtId="0" fontId="19" fillId="0" borderId="16" xfId="0" applyFont="1" applyBorder="1" applyAlignment="1">
      <alignment horizontal="center" vertical="center"/>
    </xf>
    <xf numFmtId="0" fontId="0" fillId="0" borderId="51" xfId="0" applyBorder="1" applyAlignment="1">
      <alignment horizontal="center" vertical="center"/>
    </xf>
    <xf numFmtId="0" fontId="0" fillId="0" borderId="61" xfId="0" applyBorder="1" applyAlignment="1">
      <alignment horizontal="center" vertical="center"/>
    </xf>
    <xf numFmtId="0" fontId="0" fillId="0" borderId="16" xfId="0" applyBorder="1" applyAlignment="1">
      <alignment horizontal="center" vertical="center"/>
    </xf>
    <xf numFmtId="177" fontId="12" fillId="0" borderId="46" xfId="2" applyNumberFormat="1" applyFont="1" applyFill="1" applyBorder="1" applyAlignment="1">
      <alignment horizontal="right" vertical="center" shrinkToFit="1"/>
    </xf>
    <xf numFmtId="177" fontId="12" fillId="0" borderId="61" xfId="2" applyNumberFormat="1" applyFont="1" applyFill="1" applyBorder="1" applyAlignment="1">
      <alignment horizontal="right" vertical="center" shrinkToFit="1"/>
    </xf>
    <xf numFmtId="177" fontId="12" fillId="0" borderId="72" xfId="2" applyNumberFormat="1" applyFont="1" applyFill="1" applyBorder="1" applyAlignment="1">
      <alignment horizontal="right" vertical="center" shrinkToFit="1"/>
    </xf>
    <xf numFmtId="0" fontId="12" fillId="0" borderId="28"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17" xfId="0" applyFont="1" applyBorder="1" applyAlignment="1">
      <alignment horizontal="center" vertical="center" wrapText="1"/>
    </xf>
    <xf numFmtId="0" fontId="12" fillId="2" borderId="74" xfId="0" applyFont="1" applyFill="1" applyBorder="1" applyAlignment="1">
      <alignment horizontal="center" vertical="center" shrinkToFit="1"/>
    </xf>
    <xf numFmtId="0" fontId="12" fillId="2" borderId="63" xfId="0" applyFont="1" applyFill="1" applyBorder="1" applyAlignment="1">
      <alignment horizontal="center" vertical="center" shrinkToFit="1"/>
    </xf>
    <xf numFmtId="0" fontId="12" fillId="0" borderId="75" xfId="0" applyFont="1" applyFill="1" applyBorder="1" applyAlignment="1">
      <alignment horizontal="center" vertical="center" shrinkToFit="1"/>
    </xf>
    <xf numFmtId="0" fontId="12" fillId="0" borderId="59" xfId="0" applyFont="1" applyFill="1" applyBorder="1" applyAlignment="1">
      <alignment horizontal="center" vertical="center" shrinkToFit="1"/>
    </xf>
    <xf numFmtId="0" fontId="12" fillId="0" borderId="76" xfId="0" applyFont="1" applyFill="1" applyBorder="1" applyAlignment="1">
      <alignment horizontal="center" vertical="center" shrinkToFit="1"/>
    </xf>
    <xf numFmtId="0" fontId="12" fillId="0" borderId="10"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23" xfId="0" applyFont="1" applyBorder="1" applyAlignment="1">
      <alignment horizontal="center" vertical="center" wrapText="1"/>
    </xf>
    <xf numFmtId="0" fontId="12" fillId="2" borderId="77" xfId="0" applyFont="1" applyFill="1" applyBorder="1" applyAlignment="1">
      <alignment horizontal="center" vertical="center" shrinkToFit="1"/>
    </xf>
    <xf numFmtId="0" fontId="12" fillId="2" borderId="78" xfId="0" applyFont="1" applyFill="1" applyBorder="1" applyAlignment="1">
      <alignment horizontal="center" vertical="center" shrinkToFit="1"/>
    </xf>
    <xf numFmtId="0" fontId="12" fillId="0" borderId="29" xfId="0" applyFont="1" applyBorder="1" applyAlignment="1">
      <alignment horizontal="center" vertical="center"/>
    </xf>
    <xf numFmtId="0" fontId="12" fillId="0" borderId="11" xfId="0" applyFont="1" applyBorder="1" applyAlignment="1">
      <alignment horizontal="center" vertical="center"/>
    </xf>
    <xf numFmtId="9" fontId="3" fillId="0" borderId="12" xfId="0" applyNumberFormat="1" applyFont="1" applyBorder="1" applyAlignment="1">
      <alignment horizontal="center" vertical="center"/>
    </xf>
    <xf numFmtId="9" fontId="3" fillId="0" borderId="17" xfId="0" applyNumberFormat="1" applyFont="1" applyBorder="1" applyAlignment="1">
      <alignment horizontal="center" vertical="center"/>
    </xf>
    <xf numFmtId="181" fontId="3" fillId="7" borderId="79" xfId="1" applyNumberFormat="1" applyFont="1" applyFill="1" applyBorder="1" applyAlignment="1">
      <alignment horizontal="center" vertical="center"/>
    </xf>
    <xf numFmtId="181" fontId="3" fillId="7" borderId="80" xfId="1" applyNumberFormat="1" applyFont="1" applyFill="1" applyBorder="1" applyAlignment="1">
      <alignment horizontal="center" vertical="center"/>
    </xf>
    <xf numFmtId="0" fontId="12" fillId="0" borderId="30" xfId="0" applyFont="1" applyBorder="1" applyAlignment="1">
      <alignment horizontal="center" vertical="center" shrinkToFit="1"/>
    </xf>
    <xf numFmtId="0" fontId="12" fillId="0" borderId="17" xfId="0" applyFont="1" applyBorder="1" applyAlignment="1">
      <alignment horizontal="center" vertical="center" shrinkToFit="1"/>
    </xf>
    <xf numFmtId="0" fontId="0" fillId="2" borderId="13" xfId="0" applyFont="1" applyFill="1" applyBorder="1" applyAlignment="1">
      <alignment horizontal="center" vertical="center" shrinkToFit="1"/>
    </xf>
    <xf numFmtId="0" fontId="0" fillId="2" borderId="39" xfId="0" applyFont="1" applyFill="1" applyBorder="1" applyAlignment="1">
      <alignment horizontal="center" vertical="center" shrinkToFit="1"/>
    </xf>
    <xf numFmtId="0" fontId="0" fillId="2" borderId="81" xfId="0" applyFont="1" applyFill="1" applyBorder="1" applyAlignment="1">
      <alignment horizontal="center" vertical="center" shrinkToFit="1"/>
    </xf>
    <xf numFmtId="0" fontId="0" fillId="2" borderId="82"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39" xfId="0" applyFont="1" applyFill="1" applyBorder="1" applyAlignment="1">
      <alignment horizontal="center" vertical="center" shrinkToFit="1"/>
    </xf>
    <xf numFmtId="0" fontId="3" fillId="0" borderId="0" xfId="0" applyFont="1" applyAlignment="1">
      <alignment horizontal="left" vertical="center"/>
    </xf>
    <xf numFmtId="0" fontId="1" fillId="0" borderId="11" xfId="0" applyFont="1" applyBorder="1" applyAlignment="1">
      <alignment horizontal="right" vertical="center" wrapText="1"/>
    </xf>
    <xf numFmtId="0" fontId="1" fillId="0" borderId="17" xfId="0" applyFont="1" applyBorder="1" applyAlignment="1">
      <alignment horizontal="right" vertical="center" wrapText="1"/>
    </xf>
    <xf numFmtId="0" fontId="1" fillId="0" borderId="75" xfId="0" applyFont="1" applyBorder="1" applyAlignment="1">
      <alignment horizontal="center" vertical="center"/>
    </xf>
    <xf numFmtId="0" fontId="1" fillId="0" borderId="59" xfId="0" applyFont="1" applyBorder="1" applyAlignment="1">
      <alignment horizontal="center" vertical="center"/>
    </xf>
    <xf numFmtId="0" fontId="1" fillId="0" borderId="19" xfId="0" applyFont="1" applyBorder="1" applyAlignment="1">
      <alignment horizontal="center" vertical="center"/>
    </xf>
    <xf numFmtId="0" fontId="1" fillId="0" borderId="46" xfId="0" applyFont="1" applyBorder="1" applyAlignment="1">
      <alignment horizontal="center" vertical="center" wrapText="1"/>
    </xf>
    <xf numFmtId="0" fontId="1" fillId="0" borderId="61" xfId="0" applyFont="1" applyBorder="1" applyAlignment="1">
      <alignment horizontal="center" vertical="center" wrapText="1"/>
    </xf>
    <xf numFmtId="0" fontId="1" fillId="0" borderId="16" xfId="0" applyFont="1" applyBorder="1" applyAlignment="1">
      <alignment horizontal="center" vertical="center"/>
    </xf>
    <xf numFmtId="0" fontId="1" fillId="0" borderId="83"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15" xfId="0" applyFont="1" applyBorder="1" applyAlignment="1">
      <alignment horizontal="center" vertical="center" wrapText="1"/>
    </xf>
    <xf numFmtId="0" fontId="1" fillId="2" borderId="29"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177" fontId="3" fillId="7" borderId="79" xfId="2" applyNumberFormat="1" applyFont="1" applyFill="1" applyBorder="1" applyAlignment="1">
      <alignment horizontal="center" vertical="center"/>
    </xf>
    <xf numFmtId="177" fontId="3" fillId="7" borderId="80" xfId="2" applyNumberFormat="1" applyFont="1" applyFill="1" applyBorder="1" applyAlignment="1">
      <alignment horizontal="center" vertical="center"/>
    </xf>
    <xf numFmtId="0" fontId="1" fillId="0" borderId="51" xfId="0" applyFont="1" applyFill="1" applyBorder="1" applyAlignment="1">
      <alignment horizontal="center" vertical="center" shrinkToFit="1"/>
    </xf>
    <xf numFmtId="0" fontId="1" fillId="0" borderId="61" xfId="0" applyFont="1" applyFill="1" applyBorder="1" applyAlignment="1">
      <alignment horizontal="center" vertical="center" shrinkToFit="1"/>
    </xf>
    <xf numFmtId="0" fontId="1" fillId="0" borderId="72" xfId="0" applyFont="1" applyFill="1" applyBorder="1" applyAlignment="1">
      <alignment horizontal="center" vertical="center" shrinkToFit="1"/>
    </xf>
    <xf numFmtId="0" fontId="1" fillId="0" borderId="16" xfId="0" applyFont="1" applyBorder="1" applyAlignment="1">
      <alignment horizontal="center" vertical="center" wrapText="1"/>
    </xf>
    <xf numFmtId="0" fontId="1" fillId="0" borderId="79" xfId="0" applyFont="1" applyBorder="1" applyAlignment="1">
      <alignment horizontal="center" vertical="center"/>
    </xf>
    <xf numFmtId="0" fontId="1" fillId="0" borderId="80" xfId="0" applyFont="1" applyBorder="1" applyAlignment="1">
      <alignment horizontal="center" vertical="center"/>
    </xf>
    <xf numFmtId="177" fontId="1" fillId="0" borderId="51" xfId="2" applyNumberFormat="1" applyFont="1" applyFill="1" applyBorder="1" applyAlignment="1">
      <alignment horizontal="right" vertical="center" shrinkToFit="1"/>
    </xf>
    <xf numFmtId="177" fontId="1" fillId="0" borderId="61" xfId="2" applyNumberFormat="1" applyFont="1" applyFill="1" applyBorder="1" applyAlignment="1">
      <alignment horizontal="right" vertical="center" shrinkToFit="1"/>
    </xf>
    <xf numFmtId="177" fontId="1" fillId="0" borderId="72" xfId="2" applyNumberFormat="1" applyFont="1" applyFill="1" applyBorder="1" applyAlignment="1">
      <alignment horizontal="right" vertical="center" shrinkToFit="1"/>
    </xf>
    <xf numFmtId="0" fontId="1" fillId="0" borderId="28" xfId="0" applyFont="1" applyBorder="1" applyAlignment="1">
      <alignment horizontal="center" vertical="center"/>
    </xf>
    <xf numFmtId="0" fontId="1" fillId="0" borderId="30"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12" xfId="0" applyFont="1" applyBorder="1" applyAlignment="1">
      <alignment horizontal="center" vertical="center"/>
    </xf>
    <xf numFmtId="0" fontId="0" fillId="0" borderId="30" xfId="0" applyFont="1" applyBorder="1" applyAlignment="1">
      <alignment horizontal="center" vertical="center"/>
    </xf>
    <xf numFmtId="0" fontId="0" fillId="0" borderId="11" xfId="0" applyFont="1" applyBorder="1" applyAlignment="1">
      <alignment horizontal="center" vertical="center"/>
    </xf>
    <xf numFmtId="0" fontId="0" fillId="0" borderId="17" xfId="0" applyFont="1" applyBorder="1" applyAlignment="1">
      <alignment horizontal="center" vertical="center"/>
    </xf>
    <xf numFmtId="0" fontId="15" fillId="0" borderId="29"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vertical="center"/>
    </xf>
    <xf numFmtId="0" fontId="15" fillId="0" borderId="17" xfId="0" applyFont="1" applyBorder="1" applyAlignment="1">
      <alignment vertical="center"/>
    </xf>
    <xf numFmtId="0" fontId="15" fillId="0" borderId="17" xfId="0" quotePrefix="1" applyFont="1" applyBorder="1" applyAlignment="1">
      <alignment vertical="center"/>
    </xf>
    <xf numFmtId="0" fontId="1" fillId="0" borderId="29" xfId="0" applyFont="1" applyBorder="1" applyAlignment="1">
      <alignment horizontal="center" vertical="center"/>
    </xf>
    <xf numFmtId="0" fontId="1" fillId="0" borderId="11" xfId="0" applyFont="1" applyBorder="1" applyAlignment="1">
      <alignment horizontal="center" vertical="center"/>
    </xf>
    <xf numFmtId="38" fontId="15" fillId="0" borderId="29" xfId="2" applyFont="1" applyBorder="1" applyAlignment="1">
      <alignment vertical="center"/>
    </xf>
    <xf numFmtId="38" fontId="15" fillId="0" borderId="11" xfId="2" applyFont="1" applyBorder="1" applyAlignment="1">
      <alignment vertical="center"/>
    </xf>
    <xf numFmtId="0" fontId="15" fillId="0" borderId="29" xfId="0" applyFont="1" applyFill="1" applyBorder="1" applyAlignment="1">
      <alignment horizontal="center" vertical="center"/>
    </xf>
    <xf numFmtId="0" fontId="15" fillId="0" borderId="11" xfId="0" applyFont="1" applyFill="1" applyBorder="1" applyAlignment="1">
      <alignment horizontal="center" vertical="center"/>
    </xf>
    <xf numFmtId="0" fontId="1" fillId="0" borderId="83"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5" fillId="0" borderId="29" xfId="0" applyFont="1" applyBorder="1" applyAlignment="1">
      <alignment vertical="center"/>
    </xf>
    <xf numFmtId="0" fontId="15" fillId="0" borderId="11" xfId="0" applyFont="1" applyBorder="1" applyAlignment="1">
      <alignment vertical="center"/>
    </xf>
    <xf numFmtId="0" fontId="31" fillId="0" borderId="0" xfId="0" applyFont="1" applyAlignment="1">
      <alignment horizontal="center" vertical="center"/>
    </xf>
    <xf numFmtId="0" fontId="43" fillId="0" borderId="0" xfId="0" applyFont="1" applyAlignment="1">
      <alignment horizontal="left" vertical="center"/>
    </xf>
    <xf numFmtId="0" fontId="32" fillId="0" borderId="55" xfId="0" applyFont="1" applyFill="1" applyBorder="1" applyAlignment="1">
      <alignment horizontal="center" vertical="center"/>
    </xf>
    <xf numFmtId="0" fontId="32" fillId="0" borderId="34" xfId="0" applyFont="1" applyFill="1" applyBorder="1" applyAlignment="1">
      <alignment horizontal="center" vertical="center"/>
    </xf>
    <xf numFmtId="0" fontId="31" fillId="0" borderId="51" xfId="0" applyFont="1" applyBorder="1" applyAlignment="1">
      <alignment horizontal="center" vertical="center"/>
    </xf>
    <xf numFmtId="0" fontId="31" fillId="0" borderId="16" xfId="0" applyFont="1" applyBorder="1" applyAlignment="1">
      <alignment horizontal="center" vertical="center"/>
    </xf>
    <xf numFmtId="0" fontId="31" fillId="0" borderId="51"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84" xfId="0" applyFont="1" applyBorder="1" applyAlignment="1">
      <alignment horizontal="center" vertical="center"/>
    </xf>
    <xf numFmtId="0" fontId="31" fillId="0" borderId="85" xfId="0" applyFont="1" applyBorder="1" applyAlignment="1">
      <alignment horizontal="center" vertical="center"/>
    </xf>
    <xf numFmtId="0" fontId="31" fillId="0" borderId="86" xfId="0" applyFont="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276226</xdr:colOff>
      <xdr:row>1</xdr:row>
      <xdr:rowOff>28575</xdr:rowOff>
    </xdr:from>
    <xdr:to>
      <xdr:col>3</xdr:col>
      <xdr:colOff>285750</xdr:colOff>
      <xdr:row>2</xdr:row>
      <xdr:rowOff>295275</xdr:rowOff>
    </xdr:to>
    <xdr:cxnSp macro="">
      <xdr:nvCxnSpPr>
        <xdr:cNvPr id="3" name="直線矢印コネクタ 2"/>
        <xdr:cNvCxnSpPr/>
      </xdr:nvCxnSpPr>
      <xdr:spPr>
        <a:xfrm flipV="1">
          <a:off x="2171701" y="447675"/>
          <a:ext cx="9524" cy="4381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276226</xdr:colOff>
      <xdr:row>69</xdr:row>
      <xdr:rowOff>28575</xdr:rowOff>
    </xdr:from>
    <xdr:to>
      <xdr:col>3</xdr:col>
      <xdr:colOff>285750</xdr:colOff>
      <xdr:row>70</xdr:row>
      <xdr:rowOff>295275</xdr:rowOff>
    </xdr:to>
    <xdr:cxnSp macro="">
      <xdr:nvCxnSpPr>
        <xdr:cNvPr id="8" name="直線矢印コネクタ 7"/>
        <xdr:cNvCxnSpPr/>
      </xdr:nvCxnSpPr>
      <xdr:spPr>
        <a:xfrm flipV="1">
          <a:off x="2171701" y="447675"/>
          <a:ext cx="9524" cy="4381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238125</xdr:colOff>
      <xdr:row>27</xdr:row>
      <xdr:rowOff>9525</xdr:rowOff>
    </xdr:from>
    <xdr:to>
      <xdr:col>5</xdr:col>
      <xdr:colOff>790575</xdr:colOff>
      <xdr:row>27</xdr:row>
      <xdr:rowOff>9525</xdr:rowOff>
    </xdr:to>
    <xdr:sp macro="" textlink="">
      <xdr:nvSpPr>
        <xdr:cNvPr id="22836" name="Line 1"/>
        <xdr:cNvSpPr>
          <a:spLocks noChangeShapeType="1"/>
        </xdr:cNvSpPr>
      </xdr:nvSpPr>
      <xdr:spPr bwMode="auto">
        <a:xfrm>
          <a:off x="3171825" y="5734050"/>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47</xdr:row>
      <xdr:rowOff>9525</xdr:rowOff>
    </xdr:from>
    <xdr:to>
      <xdr:col>5</xdr:col>
      <xdr:colOff>790575</xdr:colOff>
      <xdr:row>47</xdr:row>
      <xdr:rowOff>9525</xdr:rowOff>
    </xdr:to>
    <xdr:sp macro="" textlink="">
      <xdr:nvSpPr>
        <xdr:cNvPr id="22837" name="Line 8"/>
        <xdr:cNvSpPr>
          <a:spLocks noChangeShapeType="1"/>
        </xdr:cNvSpPr>
      </xdr:nvSpPr>
      <xdr:spPr bwMode="auto">
        <a:xfrm>
          <a:off x="3171825" y="9782175"/>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67</xdr:row>
      <xdr:rowOff>9525</xdr:rowOff>
    </xdr:from>
    <xdr:to>
      <xdr:col>5</xdr:col>
      <xdr:colOff>790575</xdr:colOff>
      <xdr:row>67</xdr:row>
      <xdr:rowOff>9525</xdr:rowOff>
    </xdr:to>
    <xdr:sp macro="" textlink="">
      <xdr:nvSpPr>
        <xdr:cNvPr id="22838" name="Line 10"/>
        <xdr:cNvSpPr>
          <a:spLocks noChangeShapeType="1"/>
        </xdr:cNvSpPr>
      </xdr:nvSpPr>
      <xdr:spPr bwMode="auto">
        <a:xfrm>
          <a:off x="3171825" y="13830300"/>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86</xdr:row>
      <xdr:rowOff>9525</xdr:rowOff>
    </xdr:from>
    <xdr:to>
      <xdr:col>5</xdr:col>
      <xdr:colOff>790575</xdr:colOff>
      <xdr:row>86</xdr:row>
      <xdr:rowOff>9525</xdr:rowOff>
    </xdr:to>
    <xdr:sp macro="" textlink="">
      <xdr:nvSpPr>
        <xdr:cNvPr id="22839" name="Line 12"/>
        <xdr:cNvSpPr>
          <a:spLocks noChangeShapeType="1"/>
        </xdr:cNvSpPr>
      </xdr:nvSpPr>
      <xdr:spPr bwMode="auto">
        <a:xfrm>
          <a:off x="3171825" y="17811750"/>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47</xdr:row>
      <xdr:rowOff>9525</xdr:rowOff>
    </xdr:from>
    <xdr:to>
      <xdr:col>5</xdr:col>
      <xdr:colOff>790575</xdr:colOff>
      <xdr:row>47</xdr:row>
      <xdr:rowOff>9525</xdr:rowOff>
    </xdr:to>
    <xdr:sp macro="" textlink="">
      <xdr:nvSpPr>
        <xdr:cNvPr id="22840" name="Line 20"/>
        <xdr:cNvSpPr>
          <a:spLocks noChangeShapeType="1"/>
        </xdr:cNvSpPr>
      </xdr:nvSpPr>
      <xdr:spPr bwMode="auto">
        <a:xfrm>
          <a:off x="3171825" y="9782175"/>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47</xdr:row>
      <xdr:rowOff>9525</xdr:rowOff>
    </xdr:from>
    <xdr:to>
      <xdr:col>5</xdr:col>
      <xdr:colOff>790575</xdr:colOff>
      <xdr:row>47</xdr:row>
      <xdr:rowOff>9525</xdr:rowOff>
    </xdr:to>
    <xdr:sp macro="" textlink="">
      <xdr:nvSpPr>
        <xdr:cNvPr id="22841" name="Line 22"/>
        <xdr:cNvSpPr>
          <a:spLocks noChangeShapeType="1"/>
        </xdr:cNvSpPr>
      </xdr:nvSpPr>
      <xdr:spPr bwMode="auto">
        <a:xfrm>
          <a:off x="3171825" y="9782175"/>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67</xdr:row>
      <xdr:rowOff>9525</xdr:rowOff>
    </xdr:from>
    <xdr:to>
      <xdr:col>5</xdr:col>
      <xdr:colOff>790575</xdr:colOff>
      <xdr:row>67</xdr:row>
      <xdr:rowOff>9525</xdr:rowOff>
    </xdr:to>
    <xdr:sp macro="" textlink="">
      <xdr:nvSpPr>
        <xdr:cNvPr id="22842" name="Line 24"/>
        <xdr:cNvSpPr>
          <a:spLocks noChangeShapeType="1"/>
        </xdr:cNvSpPr>
      </xdr:nvSpPr>
      <xdr:spPr bwMode="auto">
        <a:xfrm>
          <a:off x="3171825" y="13830300"/>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67</xdr:row>
      <xdr:rowOff>9525</xdr:rowOff>
    </xdr:from>
    <xdr:to>
      <xdr:col>5</xdr:col>
      <xdr:colOff>790575</xdr:colOff>
      <xdr:row>67</xdr:row>
      <xdr:rowOff>9525</xdr:rowOff>
    </xdr:to>
    <xdr:sp macro="" textlink="">
      <xdr:nvSpPr>
        <xdr:cNvPr id="22843" name="Line 26"/>
        <xdr:cNvSpPr>
          <a:spLocks noChangeShapeType="1"/>
        </xdr:cNvSpPr>
      </xdr:nvSpPr>
      <xdr:spPr bwMode="auto">
        <a:xfrm>
          <a:off x="3171825" y="13830300"/>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47</xdr:row>
      <xdr:rowOff>9525</xdr:rowOff>
    </xdr:from>
    <xdr:to>
      <xdr:col>5</xdr:col>
      <xdr:colOff>790575</xdr:colOff>
      <xdr:row>47</xdr:row>
      <xdr:rowOff>9525</xdr:rowOff>
    </xdr:to>
    <xdr:sp macro="" textlink="">
      <xdr:nvSpPr>
        <xdr:cNvPr id="22844" name="Line 37"/>
        <xdr:cNvSpPr>
          <a:spLocks noChangeShapeType="1"/>
        </xdr:cNvSpPr>
      </xdr:nvSpPr>
      <xdr:spPr bwMode="auto">
        <a:xfrm>
          <a:off x="3171825" y="9782175"/>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47</xdr:row>
      <xdr:rowOff>9525</xdr:rowOff>
    </xdr:from>
    <xdr:to>
      <xdr:col>5</xdr:col>
      <xdr:colOff>790575</xdr:colOff>
      <xdr:row>47</xdr:row>
      <xdr:rowOff>9525</xdr:rowOff>
    </xdr:to>
    <xdr:sp macro="" textlink="">
      <xdr:nvSpPr>
        <xdr:cNvPr id="22845" name="Line 38"/>
        <xdr:cNvSpPr>
          <a:spLocks noChangeShapeType="1"/>
        </xdr:cNvSpPr>
      </xdr:nvSpPr>
      <xdr:spPr bwMode="auto">
        <a:xfrm>
          <a:off x="3171825" y="9782175"/>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47</xdr:row>
      <xdr:rowOff>9525</xdr:rowOff>
    </xdr:from>
    <xdr:to>
      <xdr:col>5</xdr:col>
      <xdr:colOff>790575</xdr:colOff>
      <xdr:row>47</xdr:row>
      <xdr:rowOff>9525</xdr:rowOff>
    </xdr:to>
    <xdr:sp macro="" textlink="">
      <xdr:nvSpPr>
        <xdr:cNvPr id="22846" name="Line 39"/>
        <xdr:cNvSpPr>
          <a:spLocks noChangeShapeType="1"/>
        </xdr:cNvSpPr>
      </xdr:nvSpPr>
      <xdr:spPr bwMode="auto">
        <a:xfrm>
          <a:off x="3171825" y="9782175"/>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67</xdr:row>
      <xdr:rowOff>9525</xdr:rowOff>
    </xdr:from>
    <xdr:to>
      <xdr:col>5</xdr:col>
      <xdr:colOff>790575</xdr:colOff>
      <xdr:row>67</xdr:row>
      <xdr:rowOff>9525</xdr:rowOff>
    </xdr:to>
    <xdr:sp macro="" textlink="">
      <xdr:nvSpPr>
        <xdr:cNvPr id="22847" name="Line 40"/>
        <xdr:cNvSpPr>
          <a:spLocks noChangeShapeType="1"/>
        </xdr:cNvSpPr>
      </xdr:nvSpPr>
      <xdr:spPr bwMode="auto">
        <a:xfrm>
          <a:off x="3171825" y="13830300"/>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67</xdr:row>
      <xdr:rowOff>9525</xdr:rowOff>
    </xdr:from>
    <xdr:to>
      <xdr:col>5</xdr:col>
      <xdr:colOff>790575</xdr:colOff>
      <xdr:row>67</xdr:row>
      <xdr:rowOff>9525</xdr:rowOff>
    </xdr:to>
    <xdr:sp macro="" textlink="">
      <xdr:nvSpPr>
        <xdr:cNvPr id="22848" name="Line 41"/>
        <xdr:cNvSpPr>
          <a:spLocks noChangeShapeType="1"/>
        </xdr:cNvSpPr>
      </xdr:nvSpPr>
      <xdr:spPr bwMode="auto">
        <a:xfrm>
          <a:off x="3171825" y="13830300"/>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67</xdr:row>
      <xdr:rowOff>9525</xdr:rowOff>
    </xdr:from>
    <xdr:to>
      <xdr:col>5</xdr:col>
      <xdr:colOff>790575</xdr:colOff>
      <xdr:row>67</xdr:row>
      <xdr:rowOff>9525</xdr:rowOff>
    </xdr:to>
    <xdr:sp macro="" textlink="">
      <xdr:nvSpPr>
        <xdr:cNvPr id="22849" name="Line 42"/>
        <xdr:cNvSpPr>
          <a:spLocks noChangeShapeType="1"/>
        </xdr:cNvSpPr>
      </xdr:nvSpPr>
      <xdr:spPr bwMode="auto">
        <a:xfrm>
          <a:off x="3171825" y="13830300"/>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86</xdr:row>
      <xdr:rowOff>9525</xdr:rowOff>
    </xdr:from>
    <xdr:to>
      <xdr:col>5</xdr:col>
      <xdr:colOff>790575</xdr:colOff>
      <xdr:row>86</xdr:row>
      <xdr:rowOff>9525</xdr:rowOff>
    </xdr:to>
    <xdr:sp macro="" textlink="">
      <xdr:nvSpPr>
        <xdr:cNvPr id="22850" name="Line 43"/>
        <xdr:cNvSpPr>
          <a:spLocks noChangeShapeType="1"/>
        </xdr:cNvSpPr>
      </xdr:nvSpPr>
      <xdr:spPr bwMode="auto">
        <a:xfrm>
          <a:off x="3171825" y="17811750"/>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86</xdr:row>
      <xdr:rowOff>9525</xdr:rowOff>
    </xdr:from>
    <xdr:to>
      <xdr:col>5</xdr:col>
      <xdr:colOff>790575</xdr:colOff>
      <xdr:row>86</xdr:row>
      <xdr:rowOff>9525</xdr:rowOff>
    </xdr:to>
    <xdr:sp macro="" textlink="">
      <xdr:nvSpPr>
        <xdr:cNvPr id="22851" name="Line 44"/>
        <xdr:cNvSpPr>
          <a:spLocks noChangeShapeType="1"/>
        </xdr:cNvSpPr>
      </xdr:nvSpPr>
      <xdr:spPr bwMode="auto">
        <a:xfrm>
          <a:off x="3171825" y="17811750"/>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86</xdr:row>
      <xdr:rowOff>9525</xdr:rowOff>
    </xdr:from>
    <xdr:to>
      <xdr:col>5</xdr:col>
      <xdr:colOff>790575</xdr:colOff>
      <xdr:row>86</xdr:row>
      <xdr:rowOff>9525</xdr:rowOff>
    </xdr:to>
    <xdr:sp macro="" textlink="">
      <xdr:nvSpPr>
        <xdr:cNvPr id="22852" name="Line 45"/>
        <xdr:cNvSpPr>
          <a:spLocks noChangeShapeType="1"/>
        </xdr:cNvSpPr>
      </xdr:nvSpPr>
      <xdr:spPr bwMode="auto">
        <a:xfrm>
          <a:off x="3171825" y="17811750"/>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86</xdr:row>
      <xdr:rowOff>9525</xdr:rowOff>
    </xdr:from>
    <xdr:to>
      <xdr:col>5</xdr:col>
      <xdr:colOff>790575</xdr:colOff>
      <xdr:row>86</xdr:row>
      <xdr:rowOff>9525</xdr:rowOff>
    </xdr:to>
    <xdr:sp macro="" textlink="">
      <xdr:nvSpPr>
        <xdr:cNvPr id="22853" name="Line 46"/>
        <xdr:cNvSpPr>
          <a:spLocks noChangeShapeType="1"/>
        </xdr:cNvSpPr>
      </xdr:nvSpPr>
      <xdr:spPr bwMode="auto">
        <a:xfrm>
          <a:off x="3171825" y="17811750"/>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86</xdr:row>
      <xdr:rowOff>9525</xdr:rowOff>
    </xdr:from>
    <xdr:to>
      <xdr:col>5</xdr:col>
      <xdr:colOff>790575</xdr:colOff>
      <xdr:row>86</xdr:row>
      <xdr:rowOff>9525</xdr:rowOff>
    </xdr:to>
    <xdr:sp macro="" textlink="">
      <xdr:nvSpPr>
        <xdr:cNvPr id="22854" name="Line 47"/>
        <xdr:cNvSpPr>
          <a:spLocks noChangeShapeType="1"/>
        </xdr:cNvSpPr>
      </xdr:nvSpPr>
      <xdr:spPr bwMode="auto">
        <a:xfrm>
          <a:off x="3171825" y="17811750"/>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86</xdr:row>
      <xdr:rowOff>9525</xdr:rowOff>
    </xdr:from>
    <xdr:to>
      <xdr:col>5</xdr:col>
      <xdr:colOff>790575</xdr:colOff>
      <xdr:row>86</xdr:row>
      <xdr:rowOff>9525</xdr:rowOff>
    </xdr:to>
    <xdr:sp macro="" textlink="">
      <xdr:nvSpPr>
        <xdr:cNvPr id="22855" name="Line 48"/>
        <xdr:cNvSpPr>
          <a:spLocks noChangeShapeType="1"/>
        </xdr:cNvSpPr>
      </xdr:nvSpPr>
      <xdr:spPr bwMode="auto">
        <a:xfrm>
          <a:off x="3171825" y="17811750"/>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xdr:colOff>
      <xdr:row>47</xdr:row>
      <xdr:rowOff>0</xdr:rowOff>
    </xdr:from>
    <xdr:to>
      <xdr:col>9</xdr:col>
      <xdr:colOff>609600</xdr:colOff>
      <xdr:row>47</xdr:row>
      <xdr:rowOff>0</xdr:rowOff>
    </xdr:to>
    <xdr:sp macro="" textlink="">
      <xdr:nvSpPr>
        <xdr:cNvPr id="14585" name="Line 1"/>
        <xdr:cNvSpPr>
          <a:spLocks noChangeShapeType="1"/>
        </xdr:cNvSpPr>
      </xdr:nvSpPr>
      <xdr:spPr bwMode="auto">
        <a:xfrm>
          <a:off x="4257675" y="10296525"/>
          <a:ext cx="2876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457200</xdr:colOff>
      <xdr:row>53</xdr:row>
      <xdr:rowOff>0</xdr:rowOff>
    </xdr:from>
    <xdr:to>
      <xdr:col>9</xdr:col>
      <xdr:colOff>962025</xdr:colOff>
      <xdr:row>53</xdr:row>
      <xdr:rowOff>0</xdr:rowOff>
    </xdr:to>
    <xdr:sp macro="" textlink="">
      <xdr:nvSpPr>
        <xdr:cNvPr id="14586" name="Line 2"/>
        <xdr:cNvSpPr>
          <a:spLocks noChangeShapeType="1"/>
        </xdr:cNvSpPr>
      </xdr:nvSpPr>
      <xdr:spPr bwMode="auto">
        <a:xfrm>
          <a:off x="4124325" y="11553825"/>
          <a:ext cx="3362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271463</xdr:colOff>
      <xdr:row>12</xdr:row>
      <xdr:rowOff>171450</xdr:rowOff>
    </xdr:from>
    <xdr:to>
      <xdr:col>2</xdr:col>
      <xdr:colOff>1184275</xdr:colOff>
      <xdr:row>12</xdr:row>
      <xdr:rowOff>171450</xdr:rowOff>
    </xdr:to>
    <xdr:cxnSp macro="">
      <xdr:nvCxnSpPr>
        <xdr:cNvPr id="3" name="直線コネクタ 2"/>
        <xdr:cNvCxnSpPr/>
      </xdr:nvCxnSpPr>
      <xdr:spPr>
        <a:xfrm>
          <a:off x="2395538" y="3295650"/>
          <a:ext cx="233203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473869</xdr:colOff>
      <xdr:row>12</xdr:row>
      <xdr:rowOff>171450</xdr:rowOff>
    </xdr:from>
    <xdr:to>
      <xdr:col>5</xdr:col>
      <xdr:colOff>100013</xdr:colOff>
      <xdr:row>12</xdr:row>
      <xdr:rowOff>171451</xdr:rowOff>
    </xdr:to>
    <xdr:cxnSp macro="">
      <xdr:nvCxnSpPr>
        <xdr:cNvPr id="7" name="直線コネクタ 6"/>
        <xdr:cNvCxnSpPr/>
      </xdr:nvCxnSpPr>
      <xdr:spPr>
        <a:xfrm>
          <a:off x="4493419" y="1409700"/>
          <a:ext cx="1397794" cy="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466725</xdr:colOff>
      <xdr:row>7</xdr:row>
      <xdr:rowOff>38100</xdr:rowOff>
    </xdr:from>
    <xdr:to>
      <xdr:col>9</xdr:col>
      <xdr:colOff>104775</xdr:colOff>
      <xdr:row>29</xdr:row>
      <xdr:rowOff>142875</xdr:rowOff>
    </xdr:to>
    <xdr:sp macro="" textlink="">
      <xdr:nvSpPr>
        <xdr:cNvPr id="17631" name="Text Box 1"/>
        <xdr:cNvSpPr txBox="1">
          <a:spLocks noChangeArrowheads="1"/>
        </xdr:cNvSpPr>
      </xdr:nvSpPr>
      <xdr:spPr bwMode="auto">
        <a:xfrm>
          <a:off x="9534525" y="1257300"/>
          <a:ext cx="323850" cy="3895725"/>
        </a:xfrm>
        <a:prstGeom prst="rect">
          <a:avLst/>
        </a:prstGeom>
        <a:solidFill>
          <a:srgbClr val="FFFFFF"/>
        </a:solidFill>
        <a:ln w="9525">
          <a:solidFill>
            <a:srgbClr val="000000"/>
          </a:solidFill>
          <a:miter lim="800000"/>
          <a:headEnd/>
          <a:tailEnd/>
        </a:ln>
      </xdr:spPr>
    </xdr:sp>
    <xdr:clientData/>
  </xdr:twoCellAnchor>
  <xdr:twoCellAnchor>
    <xdr:from>
      <xdr:col>8</xdr:col>
      <xdr:colOff>302894</xdr:colOff>
      <xdr:row>7</xdr:row>
      <xdr:rowOff>38101</xdr:rowOff>
    </xdr:from>
    <xdr:to>
      <xdr:col>9</xdr:col>
      <xdr:colOff>99134</xdr:colOff>
      <xdr:row>29</xdr:row>
      <xdr:rowOff>43176</xdr:rowOff>
    </xdr:to>
    <xdr:sp macro="" textlink="">
      <xdr:nvSpPr>
        <xdr:cNvPr id="17410" name="Text Box 2"/>
        <xdr:cNvSpPr txBox="1">
          <a:spLocks noChangeArrowheads="1"/>
        </xdr:cNvSpPr>
      </xdr:nvSpPr>
      <xdr:spPr bwMode="auto">
        <a:xfrm>
          <a:off x="9385299" y="1282701"/>
          <a:ext cx="485775" cy="3924300"/>
        </a:xfrm>
        <a:prstGeom prst="rect">
          <a:avLst/>
        </a:prstGeom>
        <a:solidFill>
          <a:srgbClr val="FFFFFF"/>
        </a:solidFill>
        <a:ln w="9525">
          <a:solidFill>
            <a:srgbClr val="000000"/>
          </a:solidFill>
          <a:miter lim="800000"/>
          <a:headEnd/>
          <a:tailEnd/>
        </a:ln>
      </xdr:spPr>
      <xdr:txBody>
        <a:bodyPr vertOverflow="clip" wrap="square" lIns="64008" tIns="41148" rIns="0" bIns="41148" anchor="ctr" upright="1"/>
        <a:lstStyle/>
        <a:p>
          <a:pPr algn="l" rtl="0">
            <a:defRPr sz="1000"/>
          </a:pPr>
          <a:endParaRPr lang="ja-JP" altLang="en-US" sz="3600" b="0" i="0" u="none" strike="noStrike" baseline="0">
            <a:solidFill>
              <a:srgbClr val="000000"/>
            </a:solidFill>
            <a:latin typeface="ＭＳ Ｐゴシック"/>
            <a:ea typeface="ＭＳ Ｐゴシック"/>
          </a:endParaRPr>
        </a:p>
        <a:p>
          <a:pPr algn="l" rtl="0">
            <a:defRPr sz="1000"/>
          </a:pPr>
          <a:r>
            <a:rPr lang="ja-JP" altLang="en-US" sz="3600" b="0" i="0" u="none" strike="noStrike" baseline="0">
              <a:solidFill>
                <a:srgbClr val="000000"/>
              </a:solidFill>
              <a:latin typeface="ＭＳ Ｐゴシック"/>
              <a:ea typeface="ＭＳ Ｐゴシック"/>
            </a:rPr>
            <a:t>本シートのデータは重要につき、</a:t>
          </a:r>
        </a:p>
        <a:p>
          <a:pPr algn="l" rtl="0">
            <a:defRPr sz="1000"/>
          </a:pPr>
          <a:endParaRPr lang="ja-JP" altLang="en-US" sz="3600" b="0" i="0" u="none" strike="noStrike" baseline="0">
            <a:solidFill>
              <a:srgbClr val="000000"/>
            </a:solidFill>
            <a:latin typeface="ＭＳ Ｐゴシック"/>
            <a:ea typeface="ＭＳ Ｐゴシック"/>
          </a:endParaRPr>
        </a:p>
        <a:p>
          <a:pPr algn="l" rtl="0">
            <a:defRPr sz="1000"/>
          </a:pPr>
          <a:r>
            <a:rPr lang="ja-JP" altLang="en-US" sz="3600" b="0" i="0" u="none" strike="noStrike" baseline="0">
              <a:solidFill>
                <a:srgbClr val="000000"/>
              </a:solidFill>
              <a:latin typeface="ＭＳ Ｐゴシック"/>
              <a:ea typeface="ＭＳ Ｐゴシック"/>
            </a:rPr>
            <a:t>　</a:t>
          </a:r>
          <a:r>
            <a:rPr lang="ja-JP" altLang="en-US" sz="4800" b="0" i="0" u="none" strike="noStrike" baseline="0">
              <a:solidFill>
                <a:srgbClr val="FF0000"/>
              </a:solidFill>
              <a:latin typeface="ＭＳ Ｐゴシック"/>
              <a:ea typeface="ＭＳ Ｐゴシック"/>
            </a:rPr>
            <a:t>・　シートの削除禁止</a:t>
          </a:r>
          <a:endParaRPr lang="ja-JP" altLang="en-US" sz="3600" b="0" i="0" u="none" strike="noStrike" baseline="0">
            <a:solidFill>
              <a:srgbClr val="FF0000"/>
            </a:solidFill>
            <a:latin typeface="ＭＳ Ｐゴシック"/>
            <a:ea typeface="ＭＳ Ｐゴシック"/>
          </a:endParaRPr>
        </a:p>
        <a:p>
          <a:pPr algn="l" rtl="0">
            <a:defRPr sz="1000"/>
          </a:pPr>
          <a:endParaRPr lang="ja-JP" altLang="en-US" sz="3600" b="0" i="0" u="none" strike="noStrike" baseline="0">
            <a:solidFill>
              <a:srgbClr val="FF0000"/>
            </a:solidFill>
            <a:latin typeface="ＭＳ Ｐゴシック"/>
            <a:ea typeface="ＭＳ Ｐゴシック"/>
          </a:endParaRPr>
        </a:p>
        <a:p>
          <a:pPr algn="l" rtl="0">
            <a:defRPr sz="1000"/>
          </a:pPr>
          <a:r>
            <a:rPr lang="ja-JP" altLang="en-US" sz="3600" b="0" i="0" u="none" strike="noStrike" baseline="0">
              <a:solidFill>
                <a:srgbClr val="FF0000"/>
              </a:solidFill>
              <a:latin typeface="ＭＳ Ｐゴシック"/>
              <a:ea typeface="ＭＳ Ｐゴシック"/>
            </a:rPr>
            <a:t>　</a:t>
          </a:r>
          <a:r>
            <a:rPr lang="ja-JP" altLang="en-US" sz="4800" b="0" i="0" u="none" strike="noStrike" baseline="0">
              <a:solidFill>
                <a:srgbClr val="FF0000"/>
              </a:solidFill>
              <a:latin typeface="ＭＳ Ｐゴシック"/>
              <a:ea typeface="ＭＳ Ｐゴシック"/>
            </a:rPr>
            <a:t>・　データの消去禁止</a:t>
          </a:r>
        </a:p>
        <a:p>
          <a:pPr algn="l" rtl="0">
            <a:defRPr sz="1000"/>
          </a:pPr>
          <a:endParaRPr lang="ja-JP" altLang="en-US" sz="4800" b="0"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7"/>
  <sheetViews>
    <sheetView tabSelected="1" workbookViewId="0"/>
  </sheetViews>
  <sheetFormatPr defaultRowHeight="13.5"/>
  <sheetData>
    <row r="3" spans="1:1" ht="20.100000000000001" customHeight="1">
      <c r="A3" t="s">
        <v>323</v>
      </c>
    </row>
    <row r="4" spans="1:1" ht="20.100000000000001" customHeight="1"/>
    <row r="5" spans="1:1" ht="20.100000000000001" customHeight="1">
      <c r="A5" t="s">
        <v>324</v>
      </c>
    </row>
    <row r="6" spans="1:1" ht="20.100000000000001" customHeight="1">
      <c r="A6" t="s">
        <v>325</v>
      </c>
    </row>
    <row r="7" spans="1:1" ht="20.100000000000001" customHeight="1">
      <c r="A7" t="s">
        <v>326</v>
      </c>
    </row>
    <row r="8" spans="1:1" ht="20.100000000000001" customHeight="1"/>
    <row r="9" spans="1:1" ht="20.100000000000001" customHeight="1"/>
    <row r="10" spans="1:1" ht="20.100000000000001" customHeight="1">
      <c r="A10" t="s">
        <v>158</v>
      </c>
    </row>
    <row r="11" spans="1:1" ht="20.100000000000001" customHeight="1"/>
    <row r="12" spans="1:1" ht="20.100000000000001" customHeight="1">
      <c r="A12" t="s">
        <v>327</v>
      </c>
    </row>
    <row r="13" spans="1:1" ht="20.100000000000001" customHeight="1">
      <c r="A13" t="s">
        <v>159</v>
      </c>
    </row>
    <row r="14" spans="1:1" ht="20.100000000000001" customHeight="1">
      <c r="A14" t="s">
        <v>160</v>
      </c>
    </row>
    <row r="15" spans="1:1" ht="20.100000000000001" customHeight="1">
      <c r="A15" t="s">
        <v>333</v>
      </c>
    </row>
    <row r="16" spans="1:1" ht="20.100000000000001" customHeight="1">
      <c r="A16" t="s">
        <v>334</v>
      </c>
    </row>
    <row r="17" spans="1:1" ht="20.100000000000001" customHeight="1">
      <c r="A17" t="s">
        <v>161</v>
      </c>
    </row>
    <row r="18" spans="1:1" ht="20.100000000000001" customHeight="1"/>
    <row r="19" spans="1:1" ht="20.100000000000001" customHeight="1">
      <c r="A19" t="s">
        <v>328</v>
      </c>
    </row>
    <row r="20" spans="1:1" ht="20.100000000000001" customHeight="1">
      <c r="A20" t="s">
        <v>335</v>
      </c>
    </row>
    <row r="21" spans="1:1" ht="20.100000000000001" customHeight="1">
      <c r="A21" t="s">
        <v>336</v>
      </c>
    </row>
    <row r="22" spans="1:1" ht="20.100000000000001" customHeight="1"/>
    <row r="23" spans="1:1" ht="20.100000000000001" customHeight="1">
      <c r="A23" t="s">
        <v>337</v>
      </c>
    </row>
    <row r="24" spans="1:1" ht="20.100000000000001" customHeight="1">
      <c r="A24" t="s">
        <v>330</v>
      </c>
    </row>
    <row r="25" spans="1:1" ht="20.100000000000001" customHeight="1">
      <c r="A25" t="s">
        <v>331</v>
      </c>
    </row>
    <row r="26" spans="1:1" ht="20.100000000000001" customHeight="1">
      <c r="A26" t="s">
        <v>332</v>
      </c>
    </row>
    <row r="27" spans="1:1" ht="20.100000000000001" customHeight="1"/>
  </sheetData>
  <phoneticPr fontId="2"/>
  <pageMargins left="0.74803149606299213" right="0.35433070866141736"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134"/>
  <sheetViews>
    <sheetView zoomScaleNormal="100" workbookViewId="0">
      <selection activeCell="D70" sqref="D70"/>
    </sheetView>
  </sheetViews>
  <sheetFormatPr defaultRowHeight="13.5"/>
  <cols>
    <col min="1" max="1" width="1.5" customWidth="1"/>
    <col min="2" max="2" width="11.875" customWidth="1"/>
    <col min="3" max="3" width="11.5" customWidth="1"/>
    <col min="4" max="4" width="7.5" customWidth="1"/>
    <col min="5" max="5" width="4.625" customWidth="1"/>
    <col min="7" max="7" width="9.25" customWidth="1"/>
    <col min="8" max="8" width="4.625" customWidth="1"/>
    <col min="9" max="9" width="5.25" customWidth="1"/>
    <col min="10" max="10" width="5.375" bestFit="1" customWidth="1"/>
    <col min="11" max="11" width="4.375" customWidth="1"/>
    <col min="12" max="12" width="6" customWidth="1"/>
    <col min="13" max="13" width="8.25" customWidth="1"/>
    <col min="14" max="14" width="3.125" customWidth="1"/>
    <col min="15" max="15" width="5.375" customWidth="1"/>
    <col min="16" max="16" width="6.625" style="241" customWidth="1"/>
    <col min="17" max="17" width="4.75" style="241" customWidth="1"/>
    <col min="18" max="18" width="7.25" customWidth="1"/>
    <col min="19" max="19" width="5" customWidth="1"/>
    <col min="20" max="20" width="10.625" customWidth="1"/>
  </cols>
  <sheetData>
    <row r="1" spans="2:20" ht="33" customHeight="1">
      <c r="C1" s="80" t="s">
        <v>288</v>
      </c>
      <c r="D1" s="345"/>
      <c r="E1" s="345"/>
      <c r="F1" s="345"/>
      <c r="G1" s="345"/>
      <c r="H1" s="345"/>
      <c r="I1" s="345"/>
      <c r="J1" s="345"/>
      <c r="K1" s="345"/>
      <c r="L1" s="345"/>
      <c r="M1" s="345"/>
      <c r="N1" s="345"/>
      <c r="O1" s="345"/>
      <c r="P1" s="345"/>
      <c r="Q1" s="345"/>
      <c r="R1" s="345"/>
    </row>
    <row r="2" spans="2:20">
      <c r="C2" t="s">
        <v>292</v>
      </c>
    </row>
    <row r="3" spans="2:20" ht="24">
      <c r="B3" s="346" t="s">
        <v>228</v>
      </c>
      <c r="C3" s="346"/>
      <c r="D3" s="346"/>
      <c r="E3" s="346"/>
      <c r="F3" s="346"/>
      <c r="G3" s="346"/>
      <c r="H3" s="346"/>
      <c r="I3" s="346"/>
      <c r="J3" s="346"/>
      <c r="K3" s="346"/>
      <c r="L3" s="346"/>
      <c r="M3" s="346"/>
      <c r="N3" s="346"/>
      <c r="O3" s="346"/>
      <c r="P3" s="346"/>
      <c r="Q3" s="346"/>
      <c r="R3" s="346"/>
      <c r="S3" s="346"/>
      <c r="T3" s="346"/>
    </row>
    <row r="4" spans="2:20" ht="21">
      <c r="B4" s="239"/>
      <c r="C4" s="344" t="s">
        <v>322</v>
      </c>
      <c r="D4" s="344"/>
      <c r="E4" s="344"/>
      <c r="F4" s="344"/>
      <c r="G4" s="239"/>
      <c r="H4" s="239"/>
      <c r="I4" s="239"/>
      <c r="J4" s="239"/>
      <c r="K4" s="239"/>
      <c r="L4" s="239"/>
      <c r="M4" s="239"/>
      <c r="N4" s="239"/>
      <c r="O4" s="239"/>
      <c r="P4" s="239"/>
      <c r="Q4" s="239"/>
      <c r="R4" s="239"/>
      <c r="S4" s="239"/>
      <c r="T4" s="239"/>
    </row>
    <row r="5" spans="2:20" ht="14.25" customHeight="1">
      <c r="B5" s="239"/>
      <c r="C5" s="239"/>
      <c r="D5" s="239"/>
      <c r="E5" s="239"/>
      <c r="F5" s="239"/>
      <c r="G5" s="239"/>
      <c r="H5" s="239"/>
      <c r="I5" s="239"/>
      <c r="J5" s="239"/>
      <c r="K5" s="239"/>
      <c r="L5" s="239"/>
      <c r="M5" s="239"/>
      <c r="N5" s="239"/>
      <c r="O5" s="239"/>
      <c r="P5" s="239"/>
      <c r="Q5" s="239"/>
      <c r="R5" s="239"/>
      <c r="S5" s="239"/>
      <c r="T5" s="239"/>
    </row>
    <row r="6" spans="2:20" ht="21">
      <c r="B6" s="347" t="s">
        <v>229</v>
      </c>
      <c r="C6" s="347"/>
      <c r="D6" s="347"/>
      <c r="E6" s="347"/>
      <c r="F6" s="347"/>
      <c r="G6" s="347"/>
      <c r="H6" s="347"/>
      <c r="I6" s="347"/>
      <c r="J6" s="347"/>
      <c r="K6" s="347"/>
      <c r="L6" s="347"/>
      <c r="M6" s="347"/>
      <c r="N6" s="347"/>
      <c r="O6" s="347"/>
      <c r="P6" s="347"/>
      <c r="Q6" s="347"/>
      <c r="R6" s="347"/>
      <c r="S6" s="347"/>
      <c r="T6" s="347"/>
    </row>
    <row r="7" spans="2:20" ht="21">
      <c r="C7" s="239"/>
      <c r="D7" s="239"/>
      <c r="E7" s="239"/>
      <c r="F7" s="239"/>
      <c r="G7" s="239"/>
      <c r="H7" s="239"/>
      <c r="I7" s="239"/>
      <c r="J7" s="239"/>
      <c r="K7" s="239"/>
      <c r="L7" s="239"/>
      <c r="M7" s="239"/>
      <c r="N7" s="239"/>
      <c r="O7" s="239"/>
      <c r="P7" s="239"/>
      <c r="Q7" s="239"/>
      <c r="R7" s="239"/>
      <c r="S7" s="239"/>
    </row>
    <row r="8" spans="2:20" ht="24" customHeight="1">
      <c r="B8" s="240" t="s">
        <v>230</v>
      </c>
      <c r="D8" s="239"/>
      <c r="E8" s="239"/>
      <c r="F8" s="239"/>
      <c r="G8" s="239"/>
      <c r="H8" s="239"/>
      <c r="I8" s="239"/>
      <c r="J8" s="239"/>
      <c r="K8" s="239"/>
      <c r="L8" s="239"/>
      <c r="M8" s="239"/>
      <c r="N8" s="239"/>
      <c r="O8" s="239"/>
      <c r="P8" s="239"/>
      <c r="Q8" s="239"/>
      <c r="R8" s="239"/>
      <c r="S8" s="239"/>
    </row>
    <row r="9" spans="2:20" ht="24" customHeight="1">
      <c r="B9" s="240" t="s">
        <v>231</v>
      </c>
    </row>
    <row r="10" spans="2:20" ht="24" customHeight="1">
      <c r="B10" s="240" t="s">
        <v>232</v>
      </c>
    </row>
    <row r="11" spans="2:20" ht="24" customHeight="1">
      <c r="B11" s="240" t="s">
        <v>233</v>
      </c>
    </row>
    <row r="12" spans="2:20" ht="24" customHeight="1">
      <c r="C12" s="240"/>
      <c r="D12" s="242"/>
      <c r="E12" s="242"/>
      <c r="F12" s="242"/>
      <c r="G12" s="242"/>
      <c r="H12" s="242"/>
      <c r="I12" s="242"/>
      <c r="J12" s="242"/>
      <c r="K12" s="242"/>
      <c r="L12" s="242"/>
      <c r="M12" s="242"/>
      <c r="N12" s="242"/>
      <c r="O12" s="242"/>
      <c r="P12" s="243"/>
      <c r="Q12" s="243"/>
    </row>
    <row r="13" spans="2:20" ht="13.5" customHeight="1">
      <c r="C13" s="290"/>
      <c r="D13" s="290"/>
      <c r="E13" s="290"/>
      <c r="F13" s="290"/>
      <c r="G13" s="290"/>
      <c r="H13" s="290"/>
      <c r="I13" s="290"/>
      <c r="J13" s="290"/>
    </row>
    <row r="14" spans="2:20" ht="17.25">
      <c r="B14" s="244" t="s">
        <v>290</v>
      </c>
    </row>
    <row r="15" spans="2:20" ht="17.25">
      <c r="C15" s="244"/>
    </row>
    <row r="16" spans="2:20" ht="15" customHeight="1">
      <c r="C16" s="348" t="s">
        <v>235</v>
      </c>
      <c r="D16" s="348"/>
      <c r="E16" s="348"/>
      <c r="F16" s="348"/>
      <c r="G16" s="348"/>
      <c r="H16" s="348"/>
      <c r="I16" s="348"/>
      <c r="J16" s="348"/>
      <c r="L16" s="348" t="s">
        <v>236</v>
      </c>
      <c r="M16" s="348"/>
      <c r="N16" s="348"/>
      <c r="O16" s="348"/>
      <c r="P16" s="348"/>
      <c r="Q16" s="245"/>
    </row>
    <row r="17" spans="2:20" ht="9" customHeight="1">
      <c r="D17" s="246"/>
      <c r="E17" s="246"/>
      <c r="K17" s="246"/>
    </row>
    <row r="18" spans="2:20" ht="14.1" customHeight="1">
      <c r="C18" s="246" t="s">
        <v>237</v>
      </c>
      <c r="D18" s="247" t="s">
        <v>238</v>
      </c>
      <c r="I18" s="246" t="s">
        <v>239</v>
      </c>
      <c r="L18" s="246" t="s">
        <v>240</v>
      </c>
      <c r="N18" s="248" t="s">
        <v>241</v>
      </c>
      <c r="P18" s="249"/>
      <c r="R18" s="246" t="s">
        <v>242</v>
      </c>
    </row>
    <row r="19" spans="2:20" ht="20.100000000000001" customHeight="1">
      <c r="B19" s="294"/>
      <c r="C19" s="295"/>
      <c r="D19" s="251" t="s">
        <v>243</v>
      </c>
      <c r="E19" s="352" t="s">
        <v>244</v>
      </c>
      <c r="F19" s="295"/>
      <c r="G19" s="251" t="s">
        <v>245</v>
      </c>
      <c r="N19" s="355" t="s">
        <v>246</v>
      </c>
      <c r="O19" s="349">
        <v>36.6</v>
      </c>
      <c r="P19" s="349" t="s">
        <v>247</v>
      </c>
      <c r="Q19" s="253" t="s">
        <v>248</v>
      </c>
      <c r="R19" s="254">
        <f>ROUND(C19*F19/O$19,1)</f>
        <v>0</v>
      </c>
      <c r="S19" s="255" t="s">
        <v>249</v>
      </c>
      <c r="T19" s="256"/>
    </row>
    <row r="20" spans="2:20" ht="20.100000000000001" customHeight="1">
      <c r="B20" s="294"/>
      <c r="C20" s="295"/>
      <c r="D20" s="251" t="s">
        <v>250</v>
      </c>
      <c r="E20" s="353"/>
      <c r="F20" s="295"/>
      <c r="G20" s="251" t="s">
        <v>251</v>
      </c>
      <c r="N20" s="356"/>
      <c r="O20" s="350"/>
      <c r="P20" s="350"/>
      <c r="Q20" s="253" t="s">
        <v>248</v>
      </c>
      <c r="R20" s="254">
        <f>ROUND(C20*F20/O$19,1)</f>
        <v>0</v>
      </c>
      <c r="S20" s="255" t="s">
        <v>243</v>
      </c>
      <c r="T20" s="256"/>
    </row>
    <row r="21" spans="2:20" ht="20.100000000000001" customHeight="1">
      <c r="B21" s="294"/>
      <c r="C21" s="295"/>
      <c r="D21" s="251" t="s">
        <v>243</v>
      </c>
      <c r="E21" s="353"/>
      <c r="F21" s="295"/>
      <c r="G21" s="251" t="s">
        <v>252</v>
      </c>
      <c r="K21" s="352" t="s">
        <v>244</v>
      </c>
      <c r="L21" s="237">
        <v>4.1859999999999999</v>
      </c>
      <c r="M21" s="259" t="s">
        <v>253</v>
      </c>
      <c r="N21" s="356"/>
      <c r="O21" s="350"/>
      <c r="P21" s="350"/>
      <c r="Q21" s="253" t="s">
        <v>248</v>
      </c>
      <c r="R21" s="254">
        <f>ROUND(C21*F21*L21/O$19/1000,1)</f>
        <v>0</v>
      </c>
      <c r="S21" s="255" t="s">
        <v>243</v>
      </c>
      <c r="T21" s="256"/>
    </row>
    <row r="22" spans="2:20" ht="20.100000000000001" customHeight="1">
      <c r="B22" s="294"/>
      <c r="C22" s="296"/>
      <c r="D22" s="251" t="s">
        <v>250</v>
      </c>
      <c r="E22" s="353"/>
      <c r="F22" s="297"/>
      <c r="G22" s="251" t="s">
        <v>254</v>
      </c>
      <c r="K22" s="353"/>
      <c r="L22" s="237">
        <v>4.1859999999999999</v>
      </c>
      <c r="M22" s="259" t="s">
        <v>253</v>
      </c>
      <c r="N22" s="356"/>
      <c r="O22" s="350"/>
      <c r="P22" s="350"/>
      <c r="Q22" s="253" t="s">
        <v>248</v>
      </c>
      <c r="R22" s="254">
        <f>ROUND(C22*F22*L22/O$19/1000,1)</f>
        <v>0</v>
      </c>
      <c r="S22" s="255" t="s">
        <v>243</v>
      </c>
      <c r="T22" s="260"/>
    </row>
    <row r="23" spans="2:20" ht="20.100000000000001" customHeight="1">
      <c r="B23" s="294"/>
      <c r="C23" s="296"/>
      <c r="D23" s="251" t="s">
        <v>243</v>
      </c>
      <c r="E23" s="353"/>
      <c r="F23" s="297"/>
      <c r="G23" s="251" t="s">
        <v>254</v>
      </c>
      <c r="H23" s="261" t="s">
        <v>244</v>
      </c>
      <c r="I23" s="263"/>
      <c r="J23" s="259" t="s">
        <v>255</v>
      </c>
      <c r="K23" s="354"/>
      <c r="L23" s="237">
        <v>4.1859999999999999</v>
      </c>
      <c r="M23" s="259" t="s">
        <v>253</v>
      </c>
      <c r="N23" s="356"/>
      <c r="O23" s="350"/>
      <c r="P23" s="350"/>
      <c r="Q23" s="253" t="s">
        <v>248</v>
      </c>
      <c r="R23" s="254">
        <f>ROUND(C23*F23*I23*L23/O$19/1000,1)</f>
        <v>0</v>
      </c>
      <c r="S23" s="255" t="s">
        <v>243</v>
      </c>
      <c r="T23" s="256"/>
    </row>
    <row r="24" spans="2:20" ht="20.100000000000001" customHeight="1">
      <c r="B24" s="294"/>
      <c r="C24" s="295"/>
      <c r="D24" s="251" t="s">
        <v>243</v>
      </c>
      <c r="E24" s="354"/>
      <c r="F24" s="297"/>
      <c r="G24" s="251" t="s">
        <v>256</v>
      </c>
      <c r="H24" s="261" t="s">
        <v>244</v>
      </c>
      <c r="I24" s="263"/>
      <c r="J24" s="251" t="s">
        <v>255</v>
      </c>
      <c r="K24" s="264"/>
      <c r="L24" s="264"/>
      <c r="N24" s="357"/>
      <c r="O24" s="351"/>
      <c r="P24" s="351"/>
      <c r="Q24" s="253" t="s">
        <v>248</v>
      </c>
      <c r="R24" s="254">
        <f>ROUND(C24*F24*I24/O$19/1000,1)</f>
        <v>0</v>
      </c>
      <c r="S24" s="255" t="s">
        <v>243</v>
      </c>
      <c r="T24" s="256"/>
    </row>
    <row r="25" spans="2:20">
      <c r="O25" s="265"/>
      <c r="P25" s="266"/>
      <c r="Q25" s="247"/>
    </row>
    <row r="26" spans="2:20">
      <c r="O26" s="265"/>
      <c r="P26" s="266"/>
      <c r="Q26" s="247"/>
    </row>
    <row r="27" spans="2:20">
      <c r="O27" s="265"/>
      <c r="P27" s="266"/>
      <c r="Q27" s="247"/>
    </row>
    <row r="28" spans="2:20">
      <c r="F28" s="246"/>
      <c r="G28" s="246"/>
      <c r="O28" s="265"/>
      <c r="P28" s="266"/>
      <c r="Q28" s="247"/>
    </row>
    <row r="29" spans="2:20" ht="17.25">
      <c r="B29" s="244" t="s">
        <v>257</v>
      </c>
    </row>
    <row r="30" spans="2:20" ht="17.25">
      <c r="C30" s="244"/>
    </row>
    <row r="31" spans="2:20" ht="15" customHeight="1">
      <c r="C31" s="348" t="s">
        <v>235</v>
      </c>
      <c r="D31" s="348"/>
      <c r="E31" s="348"/>
      <c r="F31" s="348"/>
      <c r="G31" s="348"/>
      <c r="H31" s="348"/>
      <c r="I31" s="348"/>
      <c r="J31" s="348"/>
      <c r="L31" s="348" t="s">
        <v>236</v>
      </c>
      <c r="M31" s="348"/>
      <c r="N31" s="348"/>
      <c r="O31" s="348"/>
      <c r="P31" s="348"/>
      <c r="Q31" s="245"/>
    </row>
    <row r="32" spans="2:20" ht="9" customHeight="1">
      <c r="D32" s="246"/>
      <c r="E32" s="246"/>
      <c r="K32" s="246"/>
    </row>
    <row r="33" spans="2:19" ht="14.1" customHeight="1">
      <c r="C33" s="246" t="s">
        <v>237</v>
      </c>
      <c r="D33" s="247" t="s">
        <v>238</v>
      </c>
      <c r="I33" s="246" t="s">
        <v>239</v>
      </c>
      <c r="L33" s="246" t="s">
        <v>240</v>
      </c>
      <c r="N33" s="248" t="s">
        <v>241</v>
      </c>
      <c r="P33" s="249"/>
      <c r="R33" s="246" t="s">
        <v>242</v>
      </c>
    </row>
    <row r="34" spans="2:19" ht="20.100000000000001" customHeight="1">
      <c r="B34" s="294"/>
      <c r="C34" s="295"/>
      <c r="D34" s="251" t="s">
        <v>258</v>
      </c>
      <c r="E34" s="352" t="s">
        <v>259</v>
      </c>
      <c r="F34" s="295"/>
      <c r="G34" s="251" t="s">
        <v>260</v>
      </c>
      <c r="N34" s="355" t="s">
        <v>261</v>
      </c>
      <c r="O34" s="349">
        <v>34.200000000000003</v>
      </c>
      <c r="P34" s="349" t="s">
        <v>262</v>
      </c>
      <c r="Q34" s="253" t="s">
        <v>263</v>
      </c>
      <c r="R34" s="254">
        <f>ROUND(C34*F34/O$34,1)</f>
        <v>0</v>
      </c>
      <c r="S34" s="237" t="s">
        <v>258</v>
      </c>
    </row>
    <row r="35" spans="2:19" ht="20.100000000000001" customHeight="1">
      <c r="B35" s="294"/>
      <c r="C35" s="295"/>
      <c r="D35" s="251" t="s">
        <v>264</v>
      </c>
      <c r="E35" s="353"/>
      <c r="F35" s="295"/>
      <c r="G35" s="251" t="s">
        <v>265</v>
      </c>
      <c r="N35" s="356"/>
      <c r="O35" s="350"/>
      <c r="P35" s="350"/>
      <c r="Q35" s="253" t="s">
        <v>263</v>
      </c>
      <c r="R35" s="254">
        <f>ROUND(C35*F35/O$34,1)</f>
        <v>0</v>
      </c>
      <c r="S35" s="237" t="s">
        <v>258</v>
      </c>
    </row>
    <row r="36" spans="2:19" ht="20.100000000000001" customHeight="1">
      <c r="B36" s="294"/>
      <c r="C36" s="295"/>
      <c r="D36" s="251" t="s">
        <v>258</v>
      </c>
      <c r="E36" s="353"/>
      <c r="F36" s="297"/>
      <c r="G36" s="251" t="s">
        <v>266</v>
      </c>
      <c r="K36" s="267" t="s">
        <v>259</v>
      </c>
      <c r="L36" s="237">
        <v>4.1859999999999999</v>
      </c>
      <c r="M36" s="251" t="s">
        <v>267</v>
      </c>
      <c r="N36" s="356"/>
      <c r="O36" s="350"/>
      <c r="P36" s="350"/>
      <c r="Q36" s="253" t="s">
        <v>263</v>
      </c>
      <c r="R36" s="254">
        <f>ROUND(C36*F36*L36/O$34/1000,1)</f>
        <v>0</v>
      </c>
      <c r="S36" s="237" t="s">
        <v>258</v>
      </c>
    </row>
    <row r="37" spans="2:19" ht="20.100000000000001" customHeight="1">
      <c r="B37" s="294"/>
      <c r="C37" s="295"/>
      <c r="D37" s="251" t="s">
        <v>264</v>
      </c>
      <c r="E37" s="353"/>
      <c r="F37" s="297"/>
      <c r="G37" s="251" t="s">
        <v>268</v>
      </c>
      <c r="K37" s="267" t="s">
        <v>259</v>
      </c>
      <c r="L37" s="237">
        <v>4.1859999999999999</v>
      </c>
      <c r="M37" s="251" t="s">
        <v>267</v>
      </c>
      <c r="N37" s="356"/>
      <c r="O37" s="350"/>
      <c r="P37" s="350"/>
      <c r="Q37" s="253" t="s">
        <v>263</v>
      </c>
      <c r="R37" s="254">
        <f>ROUND(C37*F37*L37/O$34/1000,1)</f>
        <v>0</v>
      </c>
      <c r="S37" s="237" t="s">
        <v>258</v>
      </c>
    </row>
    <row r="38" spans="2:19" ht="20.100000000000001" customHeight="1">
      <c r="B38" s="294"/>
      <c r="C38" s="295"/>
      <c r="D38" s="251" t="s">
        <v>258</v>
      </c>
      <c r="E38" s="353"/>
      <c r="F38" s="297"/>
      <c r="G38" s="251" t="s">
        <v>268</v>
      </c>
      <c r="H38" s="258" t="s">
        <v>259</v>
      </c>
      <c r="I38" s="300"/>
      <c r="J38" s="251" t="s">
        <v>269</v>
      </c>
      <c r="K38" s="269" t="s">
        <v>259</v>
      </c>
      <c r="L38" s="237">
        <v>4.1859999999999999</v>
      </c>
      <c r="M38" s="251" t="s">
        <v>267</v>
      </c>
      <c r="N38" s="356"/>
      <c r="O38" s="350"/>
      <c r="P38" s="350"/>
      <c r="Q38" s="253" t="s">
        <v>263</v>
      </c>
      <c r="R38" s="254">
        <f>ROUND(C38*F38*I38*L38/O$34/1000,1)</f>
        <v>0</v>
      </c>
      <c r="S38" s="237" t="s">
        <v>258</v>
      </c>
    </row>
    <row r="39" spans="2:19" ht="20.100000000000001" customHeight="1">
      <c r="B39" s="294"/>
      <c r="C39" s="295"/>
      <c r="D39" s="251" t="s">
        <v>258</v>
      </c>
      <c r="E39" s="354"/>
      <c r="F39" s="297"/>
      <c r="G39" s="251" t="s">
        <v>270</v>
      </c>
      <c r="H39" s="258" t="s">
        <v>259</v>
      </c>
      <c r="I39" s="300"/>
      <c r="J39" s="251" t="s">
        <v>269</v>
      </c>
      <c r="K39" s="264"/>
      <c r="L39" s="264"/>
      <c r="N39" s="357"/>
      <c r="O39" s="351"/>
      <c r="P39" s="351"/>
      <c r="Q39" s="253" t="s">
        <v>263</v>
      </c>
      <c r="R39" s="254">
        <f>ROUND(C39*F39*I39/O$34/1000,1)</f>
        <v>0</v>
      </c>
      <c r="S39" s="237" t="s">
        <v>258</v>
      </c>
    </row>
    <row r="40" spans="2:19" ht="24.95" customHeight="1">
      <c r="O40" s="265"/>
      <c r="P40" s="266"/>
      <c r="Q40" s="247"/>
    </row>
    <row r="41" spans="2:19" ht="24.95" customHeight="1">
      <c r="O41" s="265"/>
      <c r="P41" s="266"/>
      <c r="Q41" s="247"/>
    </row>
    <row r="42" spans="2:19">
      <c r="O42" s="265"/>
      <c r="P42" s="266"/>
      <c r="Q42" s="247"/>
    </row>
    <row r="43" spans="2:19" ht="13.5" customHeight="1">
      <c r="F43" s="246"/>
      <c r="G43" s="298"/>
      <c r="O43" s="265"/>
      <c r="P43" s="266"/>
      <c r="Q43" s="247"/>
    </row>
    <row r="44" spans="2:19" ht="17.25">
      <c r="B44" s="244" t="s">
        <v>271</v>
      </c>
    </row>
    <row r="45" spans="2:19" ht="17.25">
      <c r="C45" s="244"/>
    </row>
    <row r="46" spans="2:19" ht="15" customHeight="1">
      <c r="C46" s="245" t="s">
        <v>235</v>
      </c>
      <c r="D46" s="245"/>
      <c r="E46" s="245"/>
      <c r="F46" s="245"/>
      <c r="G46" s="245"/>
      <c r="H46" s="245"/>
      <c r="I46" s="245"/>
      <c r="J46" s="245"/>
      <c r="L46" s="348" t="s">
        <v>236</v>
      </c>
      <c r="M46" s="348"/>
      <c r="N46" s="348"/>
      <c r="O46" s="348"/>
      <c r="P46" s="348"/>
      <c r="Q46" s="245"/>
    </row>
    <row r="47" spans="2:19" ht="9" customHeight="1">
      <c r="D47" s="246"/>
      <c r="E47" s="246"/>
      <c r="K47" s="246"/>
    </row>
    <row r="48" spans="2:19" ht="14.1" customHeight="1">
      <c r="C48" s="246" t="s">
        <v>237</v>
      </c>
      <c r="D48" s="247" t="s">
        <v>238</v>
      </c>
      <c r="L48" s="246" t="s">
        <v>240</v>
      </c>
      <c r="N48" s="248" t="s">
        <v>241</v>
      </c>
      <c r="P48" s="249"/>
      <c r="R48" s="246" t="s">
        <v>242</v>
      </c>
    </row>
    <row r="49" spans="2:19" ht="20.100000000000001" customHeight="1">
      <c r="B49" s="294"/>
      <c r="C49" s="295"/>
      <c r="D49" s="251" t="s">
        <v>272</v>
      </c>
      <c r="K49" s="267" t="s">
        <v>259</v>
      </c>
      <c r="L49" s="237">
        <v>3.6</v>
      </c>
      <c r="M49" s="259" t="s">
        <v>273</v>
      </c>
      <c r="N49" s="355" t="s">
        <v>261</v>
      </c>
      <c r="O49" s="355">
        <v>45.8</v>
      </c>
      <c r="P49" s="355" t="s">
        <v>274</v>
      </c>
      <c r="Q49" s="253" t="s">
        <v>263</v>
      </c>
      <c r="R49" s="254">
        <f>ROUND(C49*L49/O$49,1)</f>
        <v>0</v>
      </c>
      <c r="S49" s="237" t="s">
        <v>275</v>
      </c>
    </row>
    <row r="50" spans="2:19" ht="20.100000000000001" customHeight="1">
      <c r="B50" s="294"/>
      <c r="C50" s="295"/>
      <c r="D50" s="251" t="s">
        <v>276</v>
      </c>
      <c r="K50" s="267" t="s">
        <v>259</v>
      </c>
      <c r="L50" s="237">
        <v>4.1859999999999999</v>
      </c>
      <c r="M50" s="259" t="s">
        <v>267</v>
      </c>
      <c r="N50" s="356"/>
      <c r="O50" s="356"/>
      <c r="P50" s="356"/>
      <c r="Q50" s="253" t="s">
        <v>263</v>
      </c>
      <c r="R50" s="254">
        <f>ROUND(C50*L50/1000/O$49,1)</f>
        <v>0</v>
      </c>
      <c r="S50" s="237" t="s">
        <v>275</v>
      </c>
    </row>
    <row r="51" spans="2:19" ht="20.100000000000001" customHeight="1">
      <c r="B51" s="294"/>
      <c r="C51" s="296"/>
      <c r="D51" s="251" t="s">
        <v>277</v>
      </c>
      <c r="E51" s="352" t="s">
        <v>259</v>
      </c>
      <c r="F51" s="297"/>
      <c r="G51" s="251" t="s">
        <v>289</v>
      </c>
      <c r="M51" s="271"/>
      <c r="N51" s="356"/>
      <c r="O51" s="356"/>
      <c r="P51" s="356"/>
      <c r="Q51" s="253" t="s">
        <v>263</v>
      </c>
      <c r="R51" s="292">
        <f>ROUND(C51*F51/O$49/1000,1)</f>
        <v>0</v>
      </c>
      <c r="S51" s="237" t="s">
        <v>275</v>
      </c>
    </row>
    <row r="52" spans="2:19" ht="20.100000000000001" customHeight="1">
      <c r="B52" s="294"/>
      <c r="C52" s="295"/>
      <c r="D52" s="251" t="s">
        <v>277</v>
      </c>
      <c r="E52" s="353"/>
      <c r="F52" s="297"/>
      <c r="G52" s="251" t="s">
        <v>279</v>
      </c>
      <c r="K52" s="267" t="s">
        <v>259</v>
      </c>
      <c r="L52" s="237">
        <v>4.1859999999999999</v>
      </c>
      <c r="M52" s="251" t="s">
        <v>267</v>
      </c>
      <c r="N52" s="356"/>
      <c r="O52" s="356"/>
      <c r="P52" s="356"/>
      <c r="Q52" s="253" t="s">
        <v>263</v>
      </c>
      <c r="R52" s="272">
        <f>ROUND((C52*F52*L52/1000)/O$49,1)</f>
        <v>0</v>
      </c>
      <c r="S52" s="237" t="s">
        <v>275</v>
      </c>
    </row>
    <row r="53" spans="2:19" ht="20.100000000000001" customHeight="1">
      <c r="B53" s="294"/>
      <c r="C53" s="295"/>
      <c r="D53" s="251" t="s">
        <v>264</v>
      </c>
      <c r="E53" s="354"/>
      <c r="F53" s="299"/>
      <c r="G53" s="131" t="s">
        <v>280</v>
      </c>
      <c r="K53" s="274"/>
      <c r="L53" s="264"/>
      <c r="M53" s="275"/>
      <c r="N53" s="357"/>
      <c r="O53" s="357"/>
      <c r="P53" s="357"/>
      <c r="Q53" s="253" t="s">
        <v>281</v>
      </c>
      <c r="R53" s="272">
        <f>ROUND(C53*F53/O$49,1)</f>
        <v>0</v>
      </c>
      <c r="S53" s="237" t="s">
        <v>282</v>
      </c>
    </row>
    <row r="54" spans="2:19">
      <c r="C54" s="241"/>
      <c r="Q54" s="247"/>
    </row>
    <row r="55" spans="2:19">
      <c r="C55" s="241"/>
      <c r="E55" s="247"/>
      <c r="F55" s="246"/>
      <c r="G55" s="246"/>
      <c r="Q55" s="247"/>
    </row>
    <row r="56" spans="2:19" ht="20.100000000000001" customHeight="1">
      <c r="C56" s="334"/>
      <c r="D56" s="281" t="s">
        <v>321</v>
      </c>
      <c r="E56" s="282"/>
      <c r="F56" s="281"/>
      <c r="G56" s="282"/>
      <c r="H56" s="282"/>
      <c r="I56" s="282"/>
      <c r="J56" s="277"/>
      <c r="K56" s="277"/>
      <c r="L56" s="277"/>
      <c r="M56" s="277"/>
      <c r="N56" s="277"/>
      <c r="O56" s="276"/>
      <c r="P56" s="278"/>
      <c r="Q56" s="279"/>
      <c r="R56" s="277"/>
      <c r="S56" s="277"/>
    </row>
    <row r="57" spans="2:19">
      <c r="C57" s="276"/>
      <c r="D57" s="276"/>
      <c r="E57" s="277"/>
      <c r="F57" s="276"/>
      <c r="G57" s="277"/>
      <c r="H57" s="277"/>
      <c r="I57" s="277"/>
      <c r="J57" s="277"/>
      <c r="K57" s="277"/>
      <c r="L57" s="277"/>
      <c r="M57" s="277"/>
      <c r="N57" s="277"/>
      <c r="O57" s="276"/>
      <c r="P57" s="278"/>
      <c r="Q57" s="279"/>
      <c r="R57" s="277"/>
      <c r="S57" s="277"/>
    </row>
    <row r="58" spans="2:19" ht="20.100000000000001" customHeight="1">
      <c r="C58" s="280"/>
      <c r="D58" s="281" t="s">
        <v>283</v>
      </c>
      <c r="E58" s="282"/>
      <c r="F58" s="281"/>
      <c r="G58" s="282"/>
      <c r="H58" s="282"/>
      <c r="I58" s="282"/>
      <c r="J58" s="277"/>
      <c r="K58" s="277"/>
      <c r="L58" s="277"/>
      <c r="M58" s="277"/>
      <c r="N58" s="277"/>
      <c r="O58" s="276"/>
      <c r="P58" s="278"/>
      <c r="Q58" s="279"/>
      <c r="R58" s="277"/>
      <c r="S58" s="277"/>
    </row>
    <row r="59" spans="2:19">
      <c r="C59" s="279"/>
      <c r="D59" s="283"/>
      <c r="E59" s="278"/>
      <c r="F59" s="284"/>
      <c r="G59" s="283"/>
      <c r="H59" s="278"/>
      <c r="I59" s="277"/>
      <c r="J59" s="277"/>
      <c r="K59" s="278"/>
      <c r="L59" s="277"/>
      <c r="M59" s="285"/>
      <c r="N59" s="285"/>
      <c r="O59" s="285"/>
      <c r="P59" s="286"/>
      <c r="Q59" s="287"/>
      <c r="R59" s="288"/>
      <c r="S59" s="277"/>
    </row>
    <row r="60" spans="2:19" ht="20.100000000000001" customHeight="1">
      <c r="C60" s="289"/>
      <c r="D60" s="281" t="s">
        <v>284</v>
      </c>
      <c r="E60" s="278"/>
      <c r="F60" s="284"/>
      <c r="G60" s="283"/>
      <c r="H60" s="278"/>
      <c r="I60" s="286"/>
      <c r="J60" s="277"/>
      <c r="K60" s="277"/>
      <c r="L60" s="277"/>
      <c r="M60" s="277"/>
      <c r="N60" s="277"/>
      <c r="O60" s="285"/>
      <c r="P60" s="286"/>
      <c r="Q60" s="287"/>
      <c r="R60" s="288"/>
      <c r="S60" s="277"/>
    </row>
    <row r="61" spans="2:19">
      <c r="C61" s="279"/>
      <c r="D61" s="277"/>
      <c r="E61" s="277"/>
      <c r="F61" s="276"/>
      <c r="G61" s="276"/>
      <c r="H61" s="277"/>
      <c r="I61" s="277"/>
      <c r="J61" s="277"/>
      <c r="K61" s="277"/>
      <c r="L61" s="277"/>
      <c r="M61" s="277"/>
      <c r="N61" s="277"/>
      <c r="O61" s="277"/>
      <c r="P61" s="279"/>
      <c r="Q61" s="279"/>
      <c r="R61" s="277"/>
      <c r="S61" s="277"/>
    </row>
    <row r="69" spans="2:20" ht="33" customHeight="1">
      <c r="C69" s="80" t="s">
        <v>288</v>
      </c>
      <c r="D69" s="345"/>
      <c r="E69" s="345"/>
      <c r="F69" s="345"/>
      <c r="G69" s="345"/>
      <c r="H69" s="345"/>
      <c r="I69" s="345"/>
      <c r="J69" s="345"/>
      <c r="K69" s="345"/>
      <c r="L69" s="345"/>
      <c r="M69" s="345"/>
      <c r="N69" s="345"/>
      <c r="O69" s="345"/>
      <c r="P69" s="345"/>
      <c r="Q69" s="345"/>
      <c r="R69" s="345"/>
    </row>
    <row r="70" spans="2:20">
      <c r="C70" t="s">
        <v>291</v>
      </c>
    </row>
    <row r="71" spans="2:20" ht="24">
      <c r="B71" s="346" t="s">
        <v>228</v>
      </c>
      <c r="C71" s="346"/>
      <c r="D71" s="346"/>
      <c r="E71" s="346"/>
      <c r="F71" s="346"/>
      <c r="G71" s="346"/>
      <c r="H71" s="346"/>
      <c r="I71" s="346"/>
      <c r="J71" s="346"/>
      <c r="K71" s="346"/>
      <c r="L71" s="346"/>
      <c r="M71" s="346"/>
      <c r="N71" s="346"/>
      <c r="O71" s="346"/>
      <c r="P71" s="346"/>
      <c r="Q71" s="346"/>
      <c r="R71" s="346"/>
      <c r="S71" s="346"/>
      <c r="T71" s="346"/>
    </row>
    <row r="72" spans="2:20" ht="21">
      <c r="B72" s="239"/>
      <c r="C72" s="344" t="s">
        <v>322</v>
      </c>
      <c r="D72" s="344"/>
      <c r="E72" s="344"/>
      <c r="F72" s="344"/>
      <c r="G72" s="239"/>
      <c r="H72" s="239"/>
      <c r="I72" s="239"/>
      <c r="J72" s="239"/>
      <c r="K72" s="239"/>
      <c r="L72" s="239"/>
      <c r="M72" s="239"/>
      <c r="N72" s="239"/>
      <c r="O72" s="239"/>
      <c r="P72" s="239"/>
      <c r="Q72" s="239"/>
      <c r="R72" s="239"/>
      <c r="S72" s="239"/>
      <c r="T72" s="239"/>
    </row>
    <row r="73" spans="2:20" ht="21">
      <c r="B73" s="239"/>
      <c r="C73" s="239"/>
      <c r="D73" s="239"/>
      <c r="E73" s="239"/>
      <c r="F73" s="239"/>
      <c r="G73" s="239"/>
      <c r="H73" s="239"/>
      <c r="I73" s="239"/>
      <c r="J73" s="239"/>
      <c r="K73" s="239"/>
      <c r="L73" s="239"/>
      <c r="M73" s="239"/>
      <c r="N73" s="239"/>
      <c r="O73" s="239"/>
      <c r="P73" s="239"/>
      <c r="Q73" s="239"/>
      <c r="R73" s="239"/>
      <c r="S73" s="239"/>
      <c r="T73" s="239"/>
    </row>
    <row r="74" spans="2:20" ht="21">
      <c r="B74" s="347" t="s">
        <v>285</v>
      </c>
      <c r="C74" s="347"/>
      <c r="D74" s="347"/>
      <c r="E74" s="347"/>
      <c r="F74" s="347"/>
      <c r="G74" s="347"/>
      <c r="H74" s="347"/>
      <c r="I74" s="347"/>
      <c r="J74" s="347"/>
      <c r="K74" s="347"/>
      <c r="L74" s="347"/>
      <c r="M74" s="347"/>
      <c r="N74" s="347"/>
      <c r="O74" s="347"/>
      <c r="P74" s="347"/>
      <c r="Q74" s="347"/>
      <c r="R74" s="347"/>
      <c r="S74" s="347"/>
      <c r="T74" s="347"/>
    </row>
    <row r="75" spans="2:20" ht="21">
      <c r="C75" s="239"/>
      <c r="D75" s="239"/>
      <c r="E75" s="239"/>
      <c r="F75" s="239"/>
      <c r="G75" s="239"/>
      <c r="H75" s="239"/>
      <c r="I75" s="239"/>
      <c r="J75" s="239"/>
      <c r="K75" s="239"/>
      <c r="L75" s="239"/>
      <c r="M75" s="239"/>
      <c r="N75" s="239"/>
      <c r="O75" s="239"/>
      <c r="P75" s="239"/>
      <c r="Q75" s="239"/>
      <c r="R75" s="239"/>
      <c r="S75" s="239"/>
    </row>
    <row r="76" spans="2:20" ht="24" customHeight="1">
      <c r="B76" s="240" t="s">
        <v>230</v>
      </c>
      <c r="D76" s="239"/>
      <c r="E76" s="239"/>
      <c r="F76" s="239"/>
      <c r="G76" s="239"/>
      <c r="H76" s="239"/>
      <c r="I76" s="239"/>
      <c r="J76" s="239"/>
      <c r="K76" s="239"/>
      <c r="L76" s="239"/>
      <c r="M76" s="239"/>
      <c r="N76" s="239"/>
      <c r="O76" s="239"/>
      <c r="P76" s="239"/>
      <c r="Q76" s="239"/>
      <c r="R76" s="239"/>
      <c r="S76" s="239"/>
    </row>
    <row r="77" spans="2:20" ht="24" customHeight="1">
      <c r="B77" s="240" t="s">
        <v>231</v>
      </c>
    </row>
    <row r="78" spans="2:20" ht="24" customHeight="1">
      <c r="B78" s="240" t="s">
        <v>232</v>
      </c>
    </row>
    <row r="79" spans="2:20" ht="24" customHeight="1">
      <c r="B79" s="240" t="s">
        <v>233</v>
      </c>
    </row>
    <row r="80" spans="2:20" ht="17.25">
      <c r="C80" s="240"/>
      <c r="D80" s="242"/>
      <c r="E80" s="242"/>
      <c r="F80" s="242"/>
      <c r="G80" s="242"/>
      <c r="H80" s="242"/>
      <c r="I80" s="242"/>
      <c r="J80" s="242"/>
      <c r="K80" s="242"/>
      <c r="L80" s="242"/>
      <c r="M80" s="242"/>
      <c r="N80" s="242"/>
      <c r="O80" s="242"/>
      <c r="P80" s="243"/>
      <c r="Q80" s="243"/>
    </row>
    <row r="81" spans="2:20" ht="17.25">
      <c r="D81" s="244"/>
      <c r="E81" s="244"/>
      <c r="F81" s="244"/>
    </row>
    <row r="82" spans="2:20" ht="17.25">
      <c r="B82" s="244" t="s">
        <v>234</v>
      </c>
    </row>
    <row r="83" spans="2:20" ht="17.25">
      <c r="C83" s="244"/>
    </row>
    <row r="84" spans="2:20" ht="14.25">
      <c r="C84" s="348" t="s">
        <v>235</v>
      </c>
      <c r="D84" s="348"/>
      <c r="E84" s="348"/>
      <c r="F84" s="348"/>
      <c r="G84" s="348"/>
      <c r="H84" s="348"/>
      <c r="I84" s="348"/>
      <c r="J84" s="348"/>
      <c r="L84" s="348" t="s">
        <v>236</v>
      </c>
      <c r="M84" s="348"/>
      <c r="N84" s="348"/>
      <c r="O84" s="348"/>
      <c r="P84" s="348"/>
      <c r="Q84" s="245"/>
    </row>
    <row r="85" spans="2:20">
      <c r="D85" s="246"/>
      <c r="E85" s="246"/>
      <c r="K85" s="246"/>
    </row>
    <row r="86" spans="2:20">
      <c r="C86" s="246" t="s">
        <v>237</v>
      </c>
      <c r="D86" s="247" t="s">
        <v>238</v>
      </c>
      <c r="I86" s="246" t="s">
        <v>239</v>
      </c>
      <c r="L86" s="246" t="s">
        <v>240</v>
      </c>
      <c r="N86" s="248" t="s">
        <v>286</v>
      </c>
      <c r="P86" s="249"/>
      <c r="R86" s="246" t="s">
        <v>242</v>
      </c>
    </row>
    <row r="87" spans="2:20" ht="20.100000000000001" customHeight="1">
      <c r="B87" s="294"/>
      <c r="C87" s="250"/>
      <c r="D87" s="251" t="s">
        <v>258</v>
      </c>
      <c r="E87" s="352" t="s">
        <v>259</v>
      </c>
      <c r="F87" s="252"/>
      <c r="G87" s="251" t="s">
        <v>260</v>
      </c>
      <c r="N87" s="355" t="s">
        <v>261</v>
      </c>
      <c r="O87" s="349">
        <v>39.1</v>
      </c>
      <c r="P87" s="349" t="s">
        <v>287</v>
      </c>
      <c r="Q87" s="253" t="s">
        <v>263</v>
      </c>
      <c r="R87" s="254">
        <f>ROUND(C87*F87/O$87,1)</f>
        <v>0</v>
      </c>
      <c r="S87" s="255" t="s">
        <v>258</v>
      </c>
      <c r="T87" s="256"/>
    </row>
    <row r="88" spans="2:20" ht="20.100000000000001" customHeight="1">
      <c r="B88" s="294"/>
      <c r="C88" s="250"/>
      <c r="D88" s="251" t="s">
        <v>264</v>
      </c>
      <c r="E88" s="353"/>
      <c r="F88" s="252"/>
      <c r="G88" s="251" t="s">
        <v>265</v>
      </c>
      <c r="N88" s="356"/>
      <c r="O88" s="350"/>
      <c r="P88" s="350"/>
      <c r="Q88" s="253" t="s">
        <v>263</v>
      </c>
      <c r="R88" s="254">
        <f>ROUND(C88*F88/O$87,1)</f>
        <v>0</v>
      </c>
      <c r="S88" s="255" t="s">
        <v>258</v>
      </c>
      <c r="T88" s="256"/>
    </row>
    <row r="89" spans="2:20" ht="20.100000000000001" customHeight="1">
      <c r="B89" s="294"/>
      <c r="C89" s="250"/>
      <c r="D89" s="251" t="s">
        <v>258</v>
      </c>
      <c r="E89" s="353"/>
      <c r="F89" s="257"/>
      <c r="G89" s="251" t="s">
        <v>266</v>
      </c>
      <c r="K89" s="258" t="s">
        <v>259</v>
      </c>
      <c r="L89" s="237">
        <v>4.1859999999999999</v>
      </c>
      <c r="M89" s="259" t="s">
        <v>267</v>
      </c>
      <c r="N89" s="356"/>
      <c r="O89" s="350"/>
      <c r="P89" s="350"/>
      <c r="Q89" s="253" t="s">
        <v>263</v>
      </c>
      <c r="R89" s="254">
        <f>ROUND(C89*F89*L89/O$87/1000,1)</f>
        <v>0</v>
      </c>
      <c r="S89" s="255" t="s">
        <v>258</v>
      </c>
      <c r="T89" s="256"/>
    </row>
    <row r="90" spans="2:20" ht="20.100000000000001" customHeight="1">
      <c r="B90" s="294"/>
      <c r="C90" s="250"/>
      <c r="D90" s="251" t="s">
        <v>264</v>
      </c>
      <c r="E90" s="353"/>
      <c r="F90" s="257"/>
      <c r="G90" s="251" t="s">
        <v>268</v>
      </c>
      <c r="K90" s="258" t="s">
        <v>259</v>
      </c>
      <c r="L90" s="237">
        <v>4.1859999999999999</v>
      </c>
      <c r="M90" s="259" t="s">
        <v>267</v>
      </c>
      <c r="N90" s="356"/>
      <c r="O90" s="350"/>
      <c r="P90" s="350"/>
      <c r="Q90" s="253" t="s">
        <v>263</v>
      </c>
      <c r="R90" s="254">
        <f>ROUND(C90*F90*L90/O$87/1000,1)</f>
        <v>0</v>
      </c>
      <c r="S90" s="255" t="s">
        <v>258</v>
      </c>
      <c r="T90" s="260"/>
    </row>
    <row r="91" spans="2:20" ht="20.100000000000001" customHeight="1">
      <c r="B91" s="294"/>
      <c r="C91" s="250"/>
      <c r="D91" s="251" t="s">
        <v>258</v>
      </c>
      <c r="E91" s="353"/>
      <c r="F91" s="257"/>
      <c r="G91" s="251" t="s">
        <v>268</v>
      </c>
      <c r="H91" s="261" t="s">
        <v>259</v>
      </c>
      <c r="I91" s="262"/>
      <c r="J91" s="251" t="s">
        <v>269</v>
      </c>
      <c r="K91" s="261" t="s">
        <v>259</v>
      </c>
      <c r="L91" s="237">
        <v>4.1859999999999999</v>
      </c>
      <c r="M91" s="259" t="s">
        <v>267</v>
      </c>
      <c r="N91" s="356"/>
      <c r="O91" s="350"/>
      <c r="P91" s="350"/>
      <c r="Q91" s="253" t="s">
        <v>263</v>
      </c>
      <c r="R91" s="254">
        <f>ROUND(C91*F91*I91*L91/O$87/1000,1)</f>
        <v>0</v>
      </c>
      <c r="S91" s="255" t="s">
        <v>258</v>
      </c>
      <c r="T91" s="256"/>
    </row>
    <row r="92" spans="2:20" ht="20.100000000000001" customHeight="1">
      <c r="B92" s="294"/>
      <c r="C92" s="250"/>
      <c r="D92" s="251" t="s">
        <v>258</v>
      </c>
      <c r="E92" s="354"/>
      <c r="F92" s="257"/>
      <c r="G92" s="251" t="s">
        <v>270</v>
      </c>
      <c r="H92" s="261" t="s">
        <v>259</v>
      </c>
      <c r="I92" s="263"/>
      <c r="J92" s="251" t="s">
        <v>269</v>
      </c>
      <c r="K92" s="264"/>
      <c r="L92" s="264"/>
      <c r="N92" s="357"/>
      <c r="O92" s="351"/>
      <c r="P92" s="351"/>
      <c r="Q92" s="253" t="s">
        <v>263</v>
      </c>
      <c r="R92" s="254">
        <f>ROUND(C92*F92*I92/O$87/1000,1)</f>
        <v>0</v>
      </c>
      <c r="S92" s="255" t="s">
        <v>258</v>
      </c>
      <c r="T92" s="256"/>
    </row>
    <row r="93" spans="2:20">
      <c r="O93" s="265"/>
      <c r="P93" s="266"/>
      <c r="Q93" s="247"/>
    </row>
    <row r="94" spans="2:20">
      <c r="O94" s="265"/>
      <c r="P94" s="266"/>
      <c r="Q94" s="247"/>
    </row>
    <row r="95" spans="2:20">
      <c r="O95" s="265"/>
      <c r="P95" s="266"/>
      <c r="Q95" s="247"/>
    </row>
    <row r="96" spans="2:20">
      <c r="F96" s="246"/>
      <c r="G96" s="246"/>
      <c r="O96" s="265"/>
      <c r="P96" s="266"/>
      <c r="Q96" s="247"/>
    </row>
    <row r="97" spans="2:19" ht="17.25">
      <c r="B97" s="244" t="s">
        <v>257</v>
      </c>
    </row>
    <row r="98" spans="2:19" ht="17.25">
      <c r="C98" s="244"/>
    </row>
    <row r="99" spans="2:19" ht="14.25">
      <c r="C99" s="348" t="s">
        <v>235</v>
      </c>
      <c r="D99" s="348"/>
      <c r="E99" s="348"/>
      <c r="F99" s="348"/>
      <c r="G99" s="348"/>
      <c r="H99" s="348"/>
      <c r="I99" s="348"/>
      <c r="J99" s="348"/>
      <c r="L99" s="348" t="s">
        <v>236</v>
      </c>
      <c r="M99" s="348"/>
      <c r="N99" s="348"/>
      <c r="O99" s="348"/>
      <c r="P99" s="348"/>
      <c r="Q99" s="245"/>
    </row>
    <row r="100" spans="2:19">
      <c r="D100" s="246"/>
      <c r="E100" s="246"/>
      <c r="K100" s="246"/>
    </row>
    <row r="101" spans="2:19">
      <c r="C101" s="246" t="s">
        <v>237</v>
      </c>
      <c r="D101" s="247" t="s">
        <v>238</v>
      </c>
      <c r="I101" s="246" t="s">
        <v>239</v>
      </c>
      <c r="L101" s="246" t="s">
        <v>240</v>
      </c>
      <c r="N101" s="248" t="s">
        <v>286</v>
      </c>
      <c r="P101" s="249"/>
      <c r="R101" s="246" t="s">
        <v>242</v>
      </c>
    </row>
    <row r="102" spans="2:19" ht="20.100000000000001" customHeight="1">
      <c r="B102" s="294"/>
      <c r="C102" s="250"/>
      <c r="D102" s="251" t="s">
        <v>258</v>
      </c>
      <c r="E102" s="352" t="s">
        <v>259</v>
      </c>
      <c r="F102" s="252"/>
      <c r="G102" s="251" t="s">
        <v>260</v>
      </c>
      <c r="N102" s="355" t="s">
        <v>261</v>
      </c>
      <c r="O102" s="349">
        <v>36.700000000000003</v>
      </c>
      <c r="P102" s="349" t="s">
        <v>262</v>
      </c>
      <c r="Q102" s="253" t="s">
        <v>263</v>
      </c>
      <c r="R102" s="254">
        <f>ROUND(C102*F102/O$102,1)</f>
        <v>0</v>
      </c>
      <c r="S102" s="237" t="s">
        <v>258</v>
      </c>
    </row>
    <row r="103" spans="2:19" ht="20.100000000000001" customHeight="1">
      <c r="B103" s="294"/>
      <c r="C103" s="250"/>
      <c r="D103" s="251" t="s">
        <v>264</v>
      </c>
      <c r="E103" s="353"/>
      <c r="F103" s="252"/>
      <c r="G103" s="251" t="s">
        <v>265</v>
      </c>
      <c r="N103" s="356"/>
      <c r="O103" s="350"/>
      <c r="P103" s="350"/>
      <c r="Q103" s="253" t="s">
        <v>263</v>
      </c>
      <c r="R103" s="254">
        <f>ROUND(C103*F103/O$102,1)</f>
        <v>0</v>
      </c>
      <c r="S103" s="237" t="s">
        <v>258</v>
      </c>
    </row>
    <row r="104" spans="2:19" ht="20.100000000000001" customHeight="1">
      <c r="B104" s="294"/>
      <c r="C104" s="250"/>
      <c r="D104" s="251" t="s">
        <v>243</v>
      </c>
      <c r="E104" s="353"/>
      <c r="F104" s="257"/>
      <c r="G104" s="251" t="s">
        <v>252</v>
      </c>
      <c r="K104" s="267" t="s">
        <v>244</v>
      </c>
      <c r="L104" s="237">
        <v>4.1859999999999999</v>
      </c>
      <c r="M104" s="251" t="s">
        <v>253</v>
      </c>
      <c r="N104" s="356"/>
      <c r="O104" s="350"/>
      <c r="P104" s="350"/>
      <c r="Q104" s="253" t="s">
        <v>248</v>
      </c>
      <c r="R104" s="254">
        <f>ROUND(C104*F104*L104/O$102/1000,1)</f>
        <v>0</v>
      </c>
      <c r="S104" s="237" t="s">
        <v>243</v>
      </c>
    </row>
    <row r="105" spans="2:19" ht="20.100000000000001" customHeight="1">
      <c r="B105" s="294"/>
      <c r="C105" s="250"/>
      <c r="D105" s="251" t="s">
        <v>264</v>
      </c>
      <c r="E105" s="353"/>
      <c r="F105" s="257"/>
      <c r="G105" s="251" t="s">
        <v>268</v>
      </c>
      <c r="K105" s="267" t="s">
        <v>259</v>
      </c>
      <c r="L105" s="237">
        <v>4.1859999999999999</v>
      </c>
      <c r="M105" s="251" t="s">
        <v>267</v>
      </c>
      <c r="N105" s="356"/>
      <c r="O105" s="350"/>
      <c r="P105" s="350"/>
      <c r="Q105" s="253" t="s">
        <v>263</v>
      </c>
      <c r="R105" s="254">
        <f>ROUND(C105*F105*L105/O$102/1000,1)</f>
        <v>0</v>
      </c>
      <c r="S105" s="237" t="s">
        <v>258</v>
      </c>
    </row>
    <row r="106" spans="2:19" ht="20.100000000000001" customHeight="1">
      <c r="B106" s="294"/>
      <c r="C106" s="250"/>
      <c r="D106" s="251" t="s">
        <v>258</v>
      </c>
      <c r="E106" s="353"/>
      <c r="F106" s="257"/>
      <c r="G106" s="251" t="s">
        <v>268</v>
      </c>
      <c r="H106" s="258" t="s">
        <v>259</v>
      </c>
      <c r="I106" s="268"/>
      <c r="J106" s="251" t="s">
        <v>269</v>
      </c>
      <c r="K106" s="269" t="s">
        <v>259</v>
      </c>
      <c r="L106" s="237">
        <v>4.1859999999999999</v>
      </c>
      <c r="M106" s="251" t="s">
        <v>267</v>
      </c>
      <c r="N106" s="356"/>
      <c r="O106" s="350"/>
      <c r="P106" s="350"/>
      <c r="Q106" s="253" t="s">
        <v>263</v>
      </c>
      <c r="R106" s="254">
        <f>ROUND(C106*F106*I106*L106/O$102/1000,1)</f>
        <v>0</v>
      </c>
      <c r="S106" s="237" t="s">
        <v>258</v>
      </c>
    </row>
    <row r="107" spans="2:19" ht="20.100000000000001" customHeight="1">
      <c r="B107" s="294"/>
      <c r="C107" s="250"/>
      <c r="D107" s="251" t="s">
        <v>258</v>
      </c>
      <c r="E107" s="354"/>
      <c r="F107" s="257"/>
      <c r="G107" s="251" t="s">
        <v>270</v>
      </c>
      <c r="H107" s="258" t="s">
        <v>259</v>
      </c>
      <c r="I107" s="270"/>
      <c r="J107" s="251" t="s">
        <v>269</v>
      </c>
      <c r="K107" s="264"/>
      <c r="L107" s="264"/>
      <c r="N107" s="357"/>
      <c r="O107" s="351"/>
      <c r="P107" s="351"/>
      <c r="Q107" s="253" t="s">
        <v>263</v>
      </c>
      <c r="R107" s="254">
        <f>ROUND(C107*F107*I107/O$102/1000,1)</f>
        <v>0</v>
      </c>
      <c r="S107" s="237" t="s">
        <v>258</v>
      </c>
    </row>
    <row r="108" spans="2:19">
      <c r="O108" s="265"/>
      <c r="P108" s="266"/>
      <c r="Q108" s="247"/>
    </row>
    <row r="109" spans="2:19">
      <c r="O109" s="265"/>
      <c r="P109" s="266"/>
      <c r="Q109" s="247"/>
    </row>
    <row r="110" spans="2:19">
      <c r="O110" s="265"/>
      <c r="P110" s="266"/>
      <c r="Q110" s="247"/>
    </row>
    <row r="111" spans="2:19">
      <c r="F111" s="246"/>
      <c r="G111" s="246"/>
      <c r="O111" s="265"/>
      <c r="P111" s="266"/>
      <c r="Q111" s="247"/>
    </row>
    <row r="112" spans="2:19" ht="17.25">
      <c r="B112" s="244" t="s">
        <v>271</v>
      </c>
    </row>
    <row r="113" spans="2:19" ht="17.25">
      <c r="C113" s="244"/>
    </row>
    <row r="114" spans="2:19" ht="14.25">
      <c r="C114" s="245" t="s">
        <v>235</v>
      </c>
      <c r="D114" s="245"/>
      <c r="E114" s="245"/>
      <c r="F114" s="245"/>
      <c r="G114" s="245"/>
      <c r="H114" s="245"/>
      <c r="I114" s="245"/>
      <c r="J114" s="245"/>
      <c r="L114" s="348" t="s">
        <v>236</v>
      </c>
      <c r="M114" s="348"/>
      <c r="N114" s="348"/>
      <c r="O114" s="348"/>
      <c r="P114" s="348"/>
      <c r="Q114" s="245"/>
    </row>
    <row r="115" spans="2:19">
      <c r="D115" s="246"/>
      <c r="E115" s="246"/>
      <c r="K115" s="246"/>
    </row>
    <row r="116" spans="2:19">
      <c r="C116" s="246" t="s">
        <v>237</v>
      </c>
      <c r="D116" s="247" t="s">
        <v>238</v>
      </c>
      <c r="L116" s="246" t="s">
        <v>240</v>
      </c>
      <c r="N116" s="248" t="s">
        <v>286</v>
      </c>
      <c r="P116" s="249"/>
      <c r="R116" s="246" t="s">
        <v>242</v>
      </c>
    </row>
    <row r="117" spans="2:19" ht="20.100000000000001" customHeight="1">
      <c r="B117" s="294"/>
      <c r="C117" s="250"/>
      <c r="D117" s="251" t="s">
        <v>272</v>
      </c>
      <c r="K117" s="267" t="s">
        <v>259</v>
      </c>
      <c r="L117" s="237">
        <v>3.6</v>
      </c>
      <c r="M117" s="259" t="s">
        <v>273</v>
      </c>
      <c r="N117" s="355" t="s">
        <v>261</v>
      </c>
      <c r="O117" s="355">
        <v>50.8</v>
      </c>
      <c r="P117" s="355" t="s">
        <v>274</v>
      </c>
      <c r="Q117" s="253" t="s">
        <v>263</v>
      </c>
      <c r="R117" s="254">
        <f>ROUND(C117*L117/O$117,1)</f>
        <v>0</v>
      </c>
      <c r="S117" s="237" t="s">
        <v>275</v>
      </c>
    </row>
    <row r="118" spans="2:19" ht="20.100000000000001" customHeight="1">
      <c r="B118" s="294"/>
      <c r="C118" s="250"/>
      <c r="D118" s="251" t="s">
        <v>276</v>
      </c>
      <c r="K118" s="267" t="s">
        <v>259</v>
      </c>
      <c r="L118" s="237">
        <v>4.1859999999999999</v>
      </c>
      <c r="M118" s="259" t="s">
        <v>267</v>
      </c>
      <c r="N118" s="356"/>
      <c r="O118" s="356"/>
      <c r="P118" s="356"/>
      <c r="Q118" s="253" t="s">
        <v>263</v>
      </c>
      <c r="R118" s="254">
        <f>ROUND(C118*L118/1000/O$117,1)</f>
        <v>0</v>
      </c>
      <c r="S118" s="237" t="s">
        <v>275</v>
      </c>
    </row>
    <row r="119" spans="2:19" ht="20.100000000000001" customHeight="1">
      <c r="B119" s="294"/>
      <c r="C119" s="250"/>
      <c r="D119" s="251" t="s">
        <v>277</v>
      </c>
      <c r="E119" s="352" t="s">
        <v>259</v>
      </c>
      <c r="F119" s="257"/>
      <c r="G119" s="251" t="s">
        <v>278</v>
      </c>
      <c r="M119" s="271"/>
      <c r="N119" s="356"/>
      <c r="O119" s="356"/>
      <c r="P119" s="356"/>
      <c r="Q119" s="253" t="s">
        <v>263</v>
      </c>
      <c r="R119" s="254">
        <f>ROUND(C119*F119/O$117/1000,1)</f>
        <v>0</v>
      </c>
      <c r="S119" s="237" t="s">
        <v>275</v>
      </c>
    </row>
    <row r="120" spans="2:19" ht="20.100000000000001" customHeight="1">
      <c r="B120" s="294"/>
      <c r="C120" s="250"/>
      <c r="D120" s="251" t="s">
        <v>277</v>
      </c>
      <c r="E120" s="353"/>
      <c r="F120" s="257"/>
      <c r="G120" s="251" t="s">
        <v>279</v>
      </c>
      <c r="K120" s="267" t="s">
        <v>259</v>
      </c>
      <c r="L120" s="237">
        <v>4.1859999999999999</v>
      </c>
      <c r="M120" s="251" t="s">
        <v>267</v>
      </c>
      <c r="N120" s="356"/>
      <c r="O120" s="356"/>
      <c r="P120" s="356"/>
      <c r="Q120" s="253" t="s">
        <v>263</v>
      </c>
      <c r="R120" s="272">
        <f>ROUND((C120*F120*L120/1000)/O$117,1)</f>
        <v>0</v>
      </c>
      <c r="S120" s="237" t="s">
        <v>275</v>
      </c>
    </row>
    <row r="121" spans="2:19" ht="20.100000000000001" customHeight="1">
      <c r="B121" s="294"/>
      <c r="C121" s="250"/>
      <c r="D121" s="251" t="s">
        <v>264</v>
      </c>
      <c r="E121" s="354"/>
      <c r="F121" s="273"/>
      <c r="G121" s="131" t="s">
        <v>265</v>
      </c>
      <c r="K121" s="274"/>
      <c r="L121" s="264"/>
      <c r="M121" s="275"/>
      <c r="N121" s="357"/>
      <c r="O121" s="357"/>
      <c r="P121" s="357"/>
      <c r="Q121" s="253" t="s">
        <v>263</v>
      </c>
      <c r="R121" s="272">
        <f>ROUND(C121*F121/O$117,1)</f>
        <v>0</v>
      </c>
      <c r="S121" s="237" t="s">
        <v>275</v>
      </c>
    </row>
    <row r="122" spans="2:19">
      <c r="C122" s="241"/>
      <c r="E122" s="247"/>
      <c r="F122" s="247"/>
      <c r="G122" s="247"/>
      <c r="Q122" s="247"/>
    </row>
    <row r="123" spans="2:19">
      <c r="C123" s="241"/>
      <c r="E123" s="247"/>
      <c r="F123" s="246"/>
      <c r="G123" s="246"/>
      <c r="Q123" s="247"/>
    </row>
    <row r="124" spans="2:19" ht="20.100000000000001" customHeight="1">
      <c r="C124" s="334"/>
      <c r="D124" s="281" t="s">
        <v>321</v>
      </c>
      <c r="E124" s="282"/>
      <c r="F124" s="281"/>
      <c r="G124" s="282"/>
      <c r="H124" s="282"/>
      <c r="I124" s="282"/>
      <c r="J124" s="277"/>
      <c r="K124" s="277"/>
      <c r="L124" s="277"/>
      <c r="M124" s="277"/>
      <c r="N124" s="277"/>
      <c r="O124" s="276"/>
      <c r="P124" s="278"/>
      <c r="Q124" s="279"/>
      <c r="R124" s="277"/>
      <c r="S124" s="277"/>
    </row>
    <row r="125" spans="2:19">
      <c r="C125" s="276"/>
      <c r="D125" s="276"/>
      <c r="E125" s="277"/>
      <c r="F125" s="276"/>
      <c r="G125" s="277"/>
      <c r="H125" s="277"/>
      <c r="I125" s="277"/>
      <c r="J125" s="277"/>
      <c r="K125" s="277"/>
      <c r="L125" s="277"/>
      <c r="M125" s="277"/>
      <c r="N125" s="277"/>
      <c r="O125" s="276"/>
      <c r="P125" s="278"/>
      <c r="Q125" s="279"/>
      <c r="R125" s="277"/>
      <c r="S125" s="277"/>
    </row>
    <row r="126" spans="2:19" ht="20.100000000000001" customHeight="1">
      <c r="C126" s="280"/>
      <c r="D126" s="281" t="s">
        <v>283</v>
      </c>
      <c r="E126" s="282"/>
      <c r="F126" s="281"/>
      <c r="G126" s="282"/>
      <c r="H126" s="282"/>
      <c r="I126" s="282"/>
      <c r="J126" s="277"/>
      <c r="K126" s="277"/>
      <c r="L126" s="277"/>
      <c r="M126" s="277"/>
      <c r="N126" s="277"/>
      <c r="O126" s="276"/>
      <c r="P126" s="278"/>
      <c r="Q126" s="279"/>
      <c r="R126" s="277"/>
      <c r="S126" s="277"/>
    </row>
    <row r="127" spans="2:19">
      <c r="C127" s="279"/>
      <c r="D127" s="283"/>
      <c r="E127" s="278"/>
      <c r="F127" s="284"/>
      <c r="G127" s="283"/>
      <c r="H127" s="278"/>
      <c r="I127" s="277"/>
      <c r="J127" s="277"/>
      <c r="K127" s="278"/>
      <c r="L127" s="277"/>
      <c r="M127" s="285"/>
      <c r="N127" s="285"/>
      <c r="O127" s="285"/>
      <c r="P127" s="286"/>
      <c r="Q127" s="287"/>
      <c r="R127" s="288"/>
      <c r="S127" s="277"/>
    </row>
    <row r="128" spans="2:19" ht="20.100000000000001" customHeight="1">
      <c r="C128" s="289"/>
      <c r="D128" s="281" t="s">
        <v>284</v>
      </c>
      <c r="E128" s="278"/>
      <c r="F128" s="284"/>
      <c r="G128" s="283"/>
      <c r="H128" s="278"/>
      <c r="I128" s="286"/>
      <c r="J128" s="277"/>
      <c r="K128" s="277"/>
      <c r="L128" s="277"/>
      <c r="M128" s="277"/>
      <c r="N128" s="277"/>
      <c r="O128" s="285"/>
      <c r="P128" s="286"/>
      <c r="Q128" s="287"/>
      <c r="R128" s="288"/>
      <c r="S128" s="277"/>
    </row>
    <row r="129" spans="3:19">
      <c r="C129" s="279"/>
      <c r="D129" s="277"/>
      <c r="E129" s="277"/>
      <c r="F129" s="276"/>
      <c r="G129" s="276"/>
      <c r="H129" s="277"/>
      <c r="I129" s="277"/>
      <c r="J129" s="277"/>
      <c r="K129" s="277"/>
      <c r="L129" s="277"/>
      <c r="M129" s="277"/>
      <c r="N129" s="277"/>
      <c r="O129" s="277"/>
      <c r="P129" s="279"/>
      <c r="Q129" s="279"/>
      <c r="R129" s="277"/>
      <c r="S129" s="277"/>
    </row>
    <row r="134" spans="3:19">
      <c r="P134"/>
      <c r="Q134"/>
    </row>
  </sheetData>
  <mergeCells count="43">
    <mergeCell ref="O117:O121"/>
    <mergeCell ref="D1:R1"/>
    <mergeCell ref="E119:E121"/>
    <mergeCell ref="C99:J99"/>
    <mergeCell ref="L99:P99"/>
    <mergeCell ref="E102:E107"/>
    <mergeCell ref="N102:N107"/>
    <mergeCell ref="P117:P121"/>
    <mergeCell ref="O49:O53"/>
    <mergeCell ref="C31:J31"/>
    <mergeCell ref="L31:P31"/>
    <mergeCell ref="O102:O107"/>
    <mergeCell ref="L114:P114"/>
    <mergeCell ref="N117:N121"/>
    <mergeCell ref="L84:P84"/>
    <mergeCell ref="E87:E92"/>
    <mergeCell ref="N87:N92"/>
    <mergeCell ref="P102:P107"/>
    <mergeCell ref="B74:T74"/>
    <mergeCell ref="K21:K23"/>
    <mergeCell ref="P87:P92"/>
    <mergeCell ref="L46:P46"/>
    <mergeCell ref="N49:N53"/>
    <mergeCell ref="N34:N39"/>
    <mergeCell ref="O34:O39"/>
    <mergeCell ref="P49:P53"/>
    <mergeCell ref="E51:E53"/>
    <mergeCell ref="O87:O92"/>
    <mergeCell ref="C84:J84"/>
    <mergeCell ref="C4:F4"/>
    <mergeCell ref="D69:R69"/>
    <mergeCell ref="C72:F72"/>
    <mergeCell ref="B3:T3"/>
    <mergeCell ref="B6:T6"/>
    <mergeCell ref="C16:J16"/>
    <mergeCell ref="L16:P16"/>
    <mergeCell ref="P34:P39"/>
    <mergeCell ref="E19:E24"/>
    <mergeCell ref="N19:N24"/>
    <mergeCell ref="O19:O24"/>
    <mergeCell ref="P19:P24"/>
    <mergeCell ref="E34:E39"/>
    <mergeCell ref="B71:T71"/>
  </mergeCells>
  <phoneticPr fontId="2"/>
  <pageMargins left="0.70866141732283472" right="0.70866141732283472" top="0.74803149606299213" bottom="0.74803149606299213" header="0.31496062992125984" footer="0.31496062992125984"/>
  <pageSetup paperSize="9" scale="68" fitToHeight="2" orientation="portrait" r:id="rId1"/>
  <rowBreaks count="1" manualBreakCount="1">
    <brk id="67" min="1"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4"/>
  <sheetViews>
    <sheetView zoomScale="75" zoomScaleNormal="100" zoomScaleSheetLayoutView="100" workbookViewId="0">
      <selection activeCell="C1" sqref="C1:I1"/>
    </sheetView>
  </sheetViews>
  <sheetFormatPr defaultRowHeight="13.5"/>
  <cols>
    <col min="1" max="1" width="14.75" style="15" customWidth="1"/>
    <col min="2" max="27" width="11.875" style="15" customWidth="1"/>
    <col min="28" max="28" width="0.375" style="15" customWidth="1"/>
    <col min="29" max="33" width="11.625" style="15" customWidth="1"/>
    <col min="34" max="16384" width="9" style="15"/>
  </cols>
  <sheetData>
    <row r="1" spans="1:29" ht="21">
      <c r="A1" s="79" t="s">
        <v>120</v>
      </c>
      <c r="C1" s="391">
        <f>IF(+燃料補正計算式!D1="",+燃料補正計算式!D69,+燃料補正計算式!D1)</f>
        <v>0</v>
      </c>
      <c r="D1" s="391"/>
      <c r="E1" s="391"/>
      <c r="F1" s="391"/>
      <c r="G1" s="391"/>
      <c r="H1" s="391"/>
      <c r="I1" s="391"/>
    </row>
    <row r="2" spans="1:29" ht="15" customHeight="1"/>
    <row r="3" spans="1:29" ht="18" customHeight="1">
      <c r="A3" s="6" t="s">
        <v>226</v>
      </c>
      <c r="G3" s="93" t="s">
        <v>20</v>
      </c>
    </row>
    <row r="4" spans="1:29" ht="18" customHeight="1">
      <c r="A4" s="93"/>
      <c r="G4" s="93" t="s">
        <v>19</v>
      </c>
    </row>
    <row r="5" spans="1:29" ht="18" customHeight="1">
      <c r="A5" s="6" t="s">
        <v>9</v>
      </c>
      <c r="G5" s="93" t="s">
        <v>225</v>
      </c>
    </row>
    <row r="6" spans="1:29" ht="18" customHeight="1">
      <c r="A6" s="93"/>
      <c r="B6" s="291" t="s">
        <v>293</v>
      </c>
      <c r="G6" s="93" t="s">
        <v>70</v>
      </c>
      <c r="O6" s="16"/>
    </row>
    <row r="7" spans="1:29" ht="18" customHeight="1">
      <c r="G7" s="93" t="s">
        <v>71</v>
      </c>
      <c r="O7" s="16"/>
    </row>
    <row r="8" spans="1:29" ht="18" customHeight="1">
      <c r="G8" s="93" t="s">
        <v>156</v>
      </c>
      <c r="O8" s="16"/>
    </row>
    <row r="9" spans="1:29" ht="18" customHeight="1">
      <c r="G9" s="93" t="s">
        <v>72</v>
      </c>
      <c r="O9" s="16"/>
    </row>
    <row r="10" spans="1:29" ht="15" customHeight="1">
      <c r="O10" s="16"/>
    </row>
    <row r="11" spans="1:29" ht="15" customHeight="1">
      <c r="O11" s="16"/>
    </row>
    <row r="12" spans="1:29" ht="15" customHeight="1">
      <c r="O12" s="16"/>
    </row>
    <row r="13" spans="1:29" ht="18" thickBot="1">
      <c r="A13" s="80" t="s">
        <v>73</v>
      </c>
      <c r="D13" s="6" t="s">
        <v>100</v>
      </c>
      <c r="K13" s="17"/>
      <c r="L13" s="16"/>
    </row>
    <row r="14" spans="1:29" ht="18" thickBot="1">
      <c r="A14" s="1" t="s">
        <v>1</v>
      </c>
      <c r="B14" s="2"/>
      <c r="C14" s="2"/>
      <c r="D14" s="2"/>
      <c r="E14" s="2"/>
      <c r="F14" s="2"/>
      <c r="G14" s="2"/>
      <c r="H14" s="2"/>
      <c r="I14" s="2"/>
      <c r="J14" s="2"/>
      <c r="K14" s="2"/>
      <c r="L14" s="2"/>
      <c r="M14" s="2"/>
      <c r="N14" s="55"/>
      <c r="O14" s="1" t="s">
        <v>2</v>
      </c>
      <c r="P14" s="18"/>
      <c r="Q14" s="2"/>
      <c r="R14" s="2"/>
      <c r="S14" s="2"/>
      <c r="T14" s="2"/>
      <c r="U14" s="2"/>
      <c r="V14" s="2"/>
      <c r="W14" s="97"/>
      <c r="X14" s="16"/>
      <c r="Y14" s="16"/>
      <c r="AC14" s="16"/>
    </row>
    <row r="15" spans="1:29" ht="15" customHeight="1">
      <c r="A15" s="361" t="s">
        <v>6</v>
      </c>
      <c r="B15" s="362"/>
      <c r="C15" s="20" t="s">
        <v>7</v>
      </c>
      <c r="D15" s="21"/>
      <c r="E15" s="21"/>
      <c r="F15" s="21"/>
      <c r="G15" s="21"/>
      <c r="H15" s="21"/>
      <c r="I15" s="21"/>
      <c r="J15" s="21"/>
      <c r="K15" s="21"/>
      <c r="L15" s="21"/>
      <c r="M15" s="49"/>
      <c r="N15" s="56"/>
      <c r="O15" s="20" t="s">
        <v>7</v>
      </c>
      <c r="P15" s="16"/>
      <c r="Q15" s="21"/>
      <c r="R15" s="21"/>
      <c r="S15" s="21"/>
      <c r="T15" s="21"/>
      <c r="U15" s="21"/>
      <c r="V15" s="21"/>
      <c r="W15" s="98"/>
      <c r="X15" s="57"/>
      <c r="Y15" s="57"/>
      <c r="AC15" s="57"/>
    </row>
    <row r="16" spans="1:29" s="24" customFormat="1" ht="28.5" customHeight="1">
      <c r="A16" s="363"/>
      <c r="B16" s="364"/>
      <c r="C16" s="372" t="s">
        <v>3</v>
      </c>
      <c r="D16" s="234" t="s">
        <v>96</v>
      </c>
      <c r="E16" s="226" t="s">
        <v>14</v>
      </c>
      <c r="F16" s="226" t="s">
        <v>92</v>
      </c>
      <c r="G16" s="226" t="s">
        <v>14</v>
      </c>
      <c r="H16" s="226" t="s">
        <v>96</v>
      </c>
      <c r="I16" s="234" t="s">
        <v>200</v>
      </c>
      <c r="J16" s="234" t="s">
        <v>0</v>
      </c>
      <c r="K16" s="234" t="s">
        <v>199</v>
      </c>
      <c r="L16" s="234" t="s">
        <v>198</v>
      </c>
      <c r="M16" s="235"/>
      <c r="N16" s="52"/>
      <c r="O16" s="50" t="s">
        <v>3</v>
      </c>
      <c r="P16" s="234" t="s">
        <v>96</v>
      </c>
      <c r="Q16" s="226" t="s">
        <v>201</v>
      </c>
      <c r="R16" s="226" t="s">
        <v>96</v>
      </c>
      <c r="S16" s="234" t="s">
        <v>200</v>
      </c>
      <c r="T16" s="234" t="s">
        <v>0</v>
      </c>
      <c r="U16" s="234" t="s">
        <v>199</v>
      </c>
      <c r="V16" s="234" t="s">
        <v>198</v>
      </c>
      <c r="W16" s="235"/>
      <c r="X16" s="58"/>
      <c r="Y16" s="58"/>
      <c r="AC16" s="58"/>
    </row>
    <row r="17" spans="1:29" s="24" customFormat="1" ht="14.25" customHeight="1">
      <c r="A17" s="363"/>
      <c r="B17" s="364"/>
      <c r="C17" s="373"/>
      <c r="D17" s="23"/>
      <c r="E17" s="22"/>
      <c r="F17" s="22"/>
      <c r="G17" s="22"/>
      <c r="H17" s="22" t="s">
        <v>197</v>
      </c>
      <c r="I17" s="23" t="s">
        <v>122</v>
      </c>
      <c r="J17" s="23"/>
      <c r="K17" s="23" t="s">
        <v>197</v>
      </c>
      <c r="L17" s="23" t="s">
        <v>122</v>
      </c>
      <c r="M17" s="99"/>
      <c r="N17" s="52"/>
      <c r="O17" s="222"/>
      <c r="P17" s="23" t="str">
        <f>IF($O19="","",VLOOKUP($O19,原単位シート!$B$21:$E$34,2,FALSE))</f>
        <v>kg/h</v>
      </c>
      <c r="Q17" s="22" t="str">
        <f>IF($O19="","",VLOOKUP($O19,原単位シート!$B$21:$E$34,4,FALSE))</f>
        <v>GJ/t</v>
      </c>
      <c r="R17" s="22" t="s">
        <v>197</v>
      </c>
      <c r="S17" s="23" t="s">
        <v>122</v>
      </c>
      <c r="T17" s="23"/>
      <c r="U17" s="23" t="s">
        <v>197</v>
      </c>
      <c r="V17" s="23" t="s">
        <v>122</v>
      </c>
      <c r="W17" s="99"/>
      <c r="X17" s="58"/>
      <c r="Y17" s="58"/>
      <c r="AC17" s="58"/>
    </row>
    <row r="18" spans="1:29" s="24" customFormat="1" ht="15" customHeight="1" thickBot="1">
      <c r="A18" s="365"/>
      <c r="B18" s="366"/>
      <c r="C18" s="374"/>
      <c r="D18" s="26" t="s">
        <v>48</v>
      </c>
      <c r="E18" s="26"/>
      <c r="F18" s="26" t="s">
        <v>49</v>
      </c>
      <c r="G18" s="26"/>
      <c r="H18" s="26" t="s">
        <v>50</v>
      </c>
      <c r="I18" s="27" t="s">
        <v>51</v>
      </c>
      <c r="J18" s="27" t="s">
        <v>52</v>
      </c>
      <c r="K18" s="27" t="s">
        <v>53</v>
      </c>
      <c r="L18" s="27" t="s">
        <v>54</v>
      </c>
      <c r="M18" s="48" t="s">
        <v>55</v>
      </c>
      <c r="N18" s="52"/>
      <c r="O18" s="51"/>
      <c r="P18" s="26" t="s">
        <v>48</v>
      </c>
      <c r="Q18" s="26" t="s">
        <v>49</v>
      </c>
      <c r="R18" s="26" t="s">
        <v>50</v>
      </c>
      <c r="S18" s="27" t="s">
        <v>51</v>
      </c>
      <c r="T18" s="27" t="s">
        <v>52</v>
      </c>
      <c r="U18" s="27" t="s">
        <v>53</v>
      </c>
      <c r="V18" s="27" t="s">
        <v>54</v>
      </c>
      <c r="W18" s="100" t="s">
        <v>55</v>
      </c>
      <c r="X18" s="58"/>
      <c r="Y18" s="58"/>
      <c r="AC18" s="58"/>
    </row>
    <row r="19" spans="1:29" s="30" customFormat="1" ht="15" customHeight="1">
      <c r="A19" s="385"/>
      <c r="B19" s="386"/>
      <c r="C19" s="28"/>
      <c r="D19" s="238"/>
      <c r="E19" s="95" t="str">
        <f>IF($C19="","",VLOOKUP($C19,原単位シート!$B$21:$C$34,2,FALSE))</f>
        <v/>
      </c>
      <c r="F19" s="106" t="str">
        <f>IF($C19="","0",VLOOKUP($C19,原単位シート!$B$4:$G$18,3,FALSE))</f>
        <v>0</v>
      </c>
      <c r="G19" s="95" t="str">
        <f>IF($C19="","",VLOOKUP($C19,原単位シート!$B$4:$G$18,5,FALSE))</f>
        <v/>
      </c>
      <c r="H19" s="101">
        <f>D19*F19</f>
        <v>0</v>
      </c>
      <c r="I19" s="159"/>
      <c r="J19" s="31"/>
      <c r="K19" s="115">
        <f>H19*J19</f>
        <v>0</v>
      </c>
      <c r="L19" s="115">
        <f>I19*J19</f>
        <v>0</v>
      </c>
      <c r="M19" s="124" t="str">
        <f t="shared" ref="M19:M24" si="0">IF(K19=0,"",K19/L19)</f>
        <v/>
      </c>
      <c r="N19" s="59"/>
      <c r="O19" s="369" t="s">
        <v>223</v>
      </c>
      <c r="P19" s="104"/>
      <c r="Q19" s="358">
        <f>IF($O19="","0",VLOOKUP($O19,原単位シート!$B$4:$G$18,3,FALSE))</f>
        <v>45.8</v>
      </c>
      <c r="R19" s="116">
        <f>P19*$Q19</f>
        <v>0</v>
      </c>
      <c r="S19" s="88"/>
      <c r="T19" s="31"/>
      <c r="U19" s="120">
        <f>R19*T19</f>
        <v>0</v>
      </c>
      <c r="V19" s="110">
        <f>S19*T19</f>
        <v>0</v>
      </c>
      <c r="W19" s="122" t="str">
        <f t="shared" ref="W19:W24" si="1">IF(U19=0,"",U19/V19)</f>
        <v/>
      </c>
      <c r="X19" s="60"/>
      <c r="Y19" s="64"/>
      <c r="AC19" s="64"/>
    </row>
    <row r="20" spans="1:29" s="30" customFormat="1" ht="15" customHeight="1">
      <c r="A20" s="387"/>
      <c r="B20" s="388"/>
      <c r="C20" s="28"/>
      <c r="D20" s="238"/>
      <c r="E20" s="95" t="str">
        <f>IF($C20="","",VLOOKUP($C20,原単位シート!$B$21:$C$34,2,FALSE))</f>
        <v/>
      </c>
      <c r="F20" s="106" t="str">
        <f>IF($C20="","0",VLOOKUP($C20,原単位シート!$B$4:$G$18,3,FALSE))</f>
        <v>0</v>
      </c>
      <c r="G20" s="95" t="str">
        <f>IF($C20="","",VLOOKUP($C20,原単位シート!$B$4:$G$18,5,FALSE))</f>
        <v/>
      </c>
      <c r="H20" s="101">
        <f>D20*F20</f>
        <v>0</v>
      </c>
      <c r="I20" s="159"/>
      <c r="J20" s="31"/>
      <c r="K20" s="115">
        <f>H20*J20</f>
        <v>0</v>
      </c>
      <c r="L20" s="84">
        <f>I20*J20</f>
        <v>0</v>
      </c>
      <c r="M20" s="125" t="str">
        <f t="shared" si="0"/>
        <v/>
      </c>
      <c r="N20" s="61"/>
      <c r="O20" s="370"/>
      <c r="P20" s="104"/>
      <c r="Q20" s="359"/>
      <c r="R20" s="117">
        <f>P20*$Q19</f>
        <v>0</v>
      </c>
      <c r="S20" s="88"/>
      <c r="T20" s="31"/>
      <c r="U20" s="84">
        <f>R20*T20</f>
        <v>0</v>
      </c>
      <c r="V20" s="84">
        <f>S20*T20</f>
        <v>0</v>
      </c>
      <c r="W20" s="86" t="str">
        <f t="shared" si="1"/>
        <v/>
      </c>
      <c r="X20" s="60"/>
      <c r="Y20" s="64"/>
      <c r="AC20" s="64"/>
    </row>
    <row r="21" spans="1:29" s="30" customFormat="1" ht="15" customHeight="1">
      <c r="A21" s="367"/>
      <c r="B21" s="368"/>
      <c r="C21" s="28"/>
      <c r="D21" s="104"/>
      <c r="E21" s="95" t="str">
        <f>IF($C21="","",VLOOKUP($C21,原単位シート!$B$21:$C$34,2,FALSE))</f>
        <v/>
      </c>
      <c r="F21" s="106" t="str">
        <f>IF($C21="","0",VLOOKUP($C21,原単位シート!$B$4:$G$18,3,FALSE))</f>
        <v>0</v>
      </c>
      <c r="G21" s="95" t="str">
        <f>IF($C21="","",VLOOKUP($C21,原単位シート!$B$4:$G$18,5,FALSE))</f>
        <v/>
      </c>
      <c r="H21" s="101">
        <f>D21*F21</f>
        <v>0</v>
      </c>
      <c r="I21" s="88"/>
      <c r="J21" s="31"/>
      <c r="K21" s="115">
        <f>H21*J21</f>
        <v>0</v>
      </c>
      <c r="L21" s="84">
        <f>I21*J21</f>
        <v>0</v>
      </c>
      <c r="M21" s="125" t="str">
        <f t="shared" si="0"/>
        <v/>
      </c>
      <c r="N21" s="61"/>
      <c r="O21" s="370"/>
      <c r="P21" s="104"/>
      <c r="Q21" s="359"/>
      <c r="R21" s="117">
        <f>P21*$Q19</f>
        <v>0</v>
      </c>
      <c r="S21" s="88"/>
      <c r="T21" s="31"/>
      <c r="U21" s="84">
        <f>R21*T21</f>
        <v>0</v>
      </c>
      <c r="V21" s="84">
        <f>S21*T21</f>
        <v>0</v>
      </c>
      <c r="W21" s="86" t="str">
        <f t="shared" si="1"/>
        <v/>
      </c>
      <c r="X21" s="60"/>
      <c r="Y21" s="64"/>
      <c r="AC21" s="64"/>
    </row>
    <row r="22" spans="1:29" s="30" customFormat="1" ht="15" customHeight="1">
      <c r="A22" s="367"/>
      <c r="B22" s="368"/>
      <c r="C22" s="28"/>
      <c r="D22" s="104"/>
      <c r="E22" s="95" t="str">
        <f>IF($C22="","",VLOOKUP($C22,原単位シート!$B$21:$C$34,2,FALSE))</f>
        <v/>
      </c>
      <c r="F22" s="106" t="str">
        <f>IF($C22="","0",VLOOKUP($C22,原単位シート!$B$4:$G$18,3,FALSE))</f>
        <v>0</v>
      </c>
      <c r="G22" s="95" t="str">
        <f>IF($C22="","",VLOOKUP($C22,原単位シート!$B$4:$G$18,5,FALSE))</f>
        <v/>
      </c>
      <c r="H22" s="101">
        <f>D22*F22</f>
        <v>0</v>
      </c>
      <c r="I22" s="88"/>
      <c r="J22" s="31"/>
      <c r="K22" s="115">
        <f>H22*J22</f>
        <v>0</v>
      </c>
      <c r="L22" s="84">
        <f>I22*J22</f>
        <v>0</v>
      </c>
      <c r="M22" s="125" t="str">
        <f t="shared" si="0"/>
        <v/>
      </c>
      <c r="N22" s="61"/>
      <c r="O22" s="370"/>
      <c r="P22" s="104"/>
      <c r="Q22" s="359"/>
      <c r="R22" s="117">
        <f>P22*$Q19</f>
        <v>0</v>
      </c>
      <c r="S22" s="88"/>
      <c r="T22" s="31"/>
      <c r="U22" s="84">
        <f>R22*T22</f>
        <v>0</v>
      </c>
      <c r="V22" s="84">
        <f>S22*T22</f>
        <v>0</v>
      </c>
      <c r="W22" s="86" t="str">
        <f t="shared" si="1"/>
        <v/>
      </c>
      <c r="X22" s="60"/>
      <c r="Y22" s="64"/>
      <c r="AC22" s="64"/>
    </row>
    <row r="23" spans="1:29" s="30" customFormat="1" ht="15" customHeight="1" thickBot="1">
      <c r="A23" s="375"/>
      <c r="B23" s="376"/>
      <c r="C23" s="32"/>
      <c r="D23" s="105"/>
      <c r="E23" s="96" t="str">
        <f>IF($C23="","",VLOOKUP($C23,原単位シート!$B$21:$C$34,2,FALSE))</f>
        <v/>
      </c>
      <c r="F23" s="107" t="str">
        <f>IF($C23="","0",VLOOKUP($C23,原単位シート!$B$4:$G$18,3,FALSE))</f>
        <v>0</v>
      </c>
      <c r="G23" s="96" t="str">
        <f>IF($C23="","",VLOOKUP($C23,原単位シート!$B$4:$G$18,5,FALSE))</f>
        <v/>
      </c>
      <c r="H23" s="102">
        <f>D23*F23</f>
        <v>0</v>
      </c>
      <c r="I23" s="89"/>
      <c r="J23" s="33"/>
      <c r="K23" s="85">
        <f>H23*J23</f>
        <v>0</v>
      </c>
      <c r="L23" s="85">
        <f>I23*J23</f>
        <v>0</v>
      </c>
      <c r="M23" s="126" t="str">
        <f t="shared" si="0"/>
        <v/>
      </c>
      <c r="N23" s="61"/>
      <c r="O23" s="371"/>
      <c r="P23" s="105"/>
      <c r="Q23" s="360"/>
      <c r="R23" s="102">
        <f>P23*$Q19</f>
        <v>0</v>
      </c>
      <c r="S23" s="89"/>
      <c r="T23" s="33"/>
      <c r="U23" s="85">
        <f>R23*T23</f>
        <v>0</v>
      </c>
      <c r="V23" s="85">
        <f>S23*T23</f>
        <v>0</v>
      </c>
      <c r="W23" s="87" t="str">
        <f t="shared" si="1"/>
        <v/>
      </c>
      <c r="X23" s="60"/>
      <c r="Y23" s="64"/>
      <c r="AC23" s="64"/>
    </row>
    <row r="24" spans="1:29" s="30" customFormat="1" ht="15" customHeight="1" thickTop="1" thickBot="1">
      <c r="A24" s="383" t="s">
        <v>4</v>
      </c>
      <c r="B24" s="384"/>
      <c r="C24" s="34" t="s">
        <v>56</v>
      </c>
      <c r="D24" s="35" t="s">
        <v>56</v>
      </c>
      <c r="E24" s="35" t="s">
        <v>56</v>
      </c>
      <c r="F24" s="36" t="s">
        <v>56</v>
      </c>
      <c r="G24" s="36" t="s">
        <v>56</v>
      </c>
      <c r="H24" s="118">
        <f>SUM(H19:H23)</f>
        <v>0</v>
      </c>
      <c r="I24" s="38" t="s">
        <v>56</v>
      </c>
      <c r="J24" s="39">
        <f>SUM(J19:J23)</f>
        <v>0</v>
      </c>
      <c r="K24" s="113">
        <f>SUM(K19:K23)</f>
        <v>0</v>
      </c>
      <c r="L24" s="113">
        <f>SUM(L19:L23)</f>
        <v>0</v>
      </c>
      <c r="M24" s="123" t="str">
        <f t="shared" si="0"/>
        <v/>
      </c>
      <c r="N24" s="63"/>
      <c r="O24" s="34" t="s">
        <v>56</v>
      </c>
      <c r="P24" s="35" t="s">
        <v>56</v>
      </c>
      <c r="Q24" s="36" t="s">
        <v>56</v>
      </c>
      <c r="R24" s="118">
        <f>SUM(R19:R23)</f>
        <v>0</v>
      </c>
      <c r="S24" s="38" t="s">
        <v>56</v>
      </c>
      <c r="T24" s="39">
        <f>SUM(T19:T23)</f>
        <v>0</v>
      </c>
      <c r="U24" s="113">
        <f>SUM(U19:U23)</f>
        <v>0</v>
      </c>
      <c r="V24" s="113">
        <f>SUM(V19:V23)</f>
        <v>0</v>
      </c>
      <c r="W24" s="127" t="str">
        <f t="shared" si="1"/>
        <v/>
      </c>
      <c r="X24" s="65"/>
      <c r="Y24" s="64"/>
      <c r="AC24" s="64"/>
    </row>
    <row r="25" spans="1:29" ht="15" customHeight="1">
      <c r="A25" s="15" t="s">
        <v>98</v>
      </c>
      <c r="M25" s="15" t="s">
        <v>57</v>
      </c>
      <c r="W25" s="15" t="s">
        <v>77</v>
      </c>
      <c r="X25" s="66"/>
      <c r="Y25" s="66"/>
      <c r="AC25" s="66"/>
    </row>
    <row r="26" spans="1:29" ht="15" customHeight="1" thickBot="1"/>
    <row r="27" spans="1:29" ht="15" customHeight="1">
      <c r="A27" s="40" t="s">
        <v>5</v>
      </c>
      <c r="B27" s="19"/>
      <c r="C27" s="41"/>
      <c r="D27" s="42"/>
      <c r="E27" s="43" t="s">
        <v>76</v>
      </c>
      <c r="F27" s="43"/>
      <c r="G27" s="43"/>
      <c r="H27" s="377" t="s">
        <v>58</v>
      </c>
      <c r="I27" s="377" t="s">
        <v>59</v>
      </c>
      <c r="J27" s="381" t="e">
        <f>(M24-W24)/M24</f>
        <v>#VALUE!</v>
      </c>
      <c r="K27" s="377" t="s">
        <v>60</v>
      </c>
      <c r="L27" s="379">
        <v>0.05</v>
      </c>
    </row>
    <row r="28" spans="1:29" ht="15" customHeight="1" thickBot="1">
      <c r="A28" s="44"/>
      <c r="B28" s="25"/>
      <c r="C28" s="45"/>
      <c r="D28" s="46"/>
      <c r="E28" s="47" t="s">
        <v>61</v>
      </c>
      <c r="F28" s="47"/>
      <c r="G28" s="47"/>
      <c r="H28" s="378"/>
      <c r="I28" s="378"/>
      <c r="J28" s="382"/>
      <c r="K28" s="378"/>
      <c r="L28" s="380"/>
    </row>
    <row r="29" spans="1:29" ht="15" customHeight="1"/>
    <row r="30" spans="1:29" ht="15" customHeight="1"/>
    <row r="31" spans="1:29" ht="15" customHeight="1"/>
    <row r="32" spans="1:29" ht="18" thickBot="1">
      <c r="A32" s="80" t="s">
        <v>10</v>
      </c>
      <c r="D32" s="6" t="s">
        <v>100</v>
      </c>
      <c r="K32" s="17"/>
      <c r="L32" s="16"/>
      <c r="O32" s="16"/>
    </row>
    <row r="33" spans="1:29" ht="18" thickBot="1">
      <c r="A33" s="1" t="s">
        <v>1</v>
      </c>
      <c r="B33" s="2"/>
      <c r="C33" s="2"/>
      <c r="D33" s="2"/>
      <c r="E33" s="2"/>
      <c r="F33" s="2"/>
      <c r="G33" s="2"/>
      <c r="H33" s="2"/>
      <c r="I33" s="2"/>
      <c r="J33" s="2"/>
      <c r="K33" s="2"/>
      <c r="L33" s="2"/>
      <c r="M33" s="2"/>
      <c r="N33" s="68"/>
      <c r="O33" s="1" t="s">
        <v>2</v>
      </c>
      <c r="P33" s="18"/>
      <c r="Q33" s="2"/>
      <c r="R33" s="2"/>
      <c r="S33" s="2"/>
      <c r="T33" s="2"/>
      <c r="U33" s="2"/>
      <c r="V33" s="2"/>
      <c r="W33" s="2"/>
      <c r="X33" s="68"/>
      <c r="Y33" s="74"/>
      <c r="AB33" s="74"/>
      <c r="AC33" s="74"/>
    </row>
    <row r="34" spans="1:29" ht="15" customHeight="1">
      <c r="A34" s="361" t="s">
        <v>6</v>
      </c>
      <c r="B34" s="362"/>
      <c r="C34" s="20" t="s">
        <v>8</v>
      </c>
      <c r="D34" s="21"/>
      <c r="E34" s="21"/>
      <c r="F34" s="21"/>
      <c r="G34" s="21"/>
      <c r="H34" s="21"/>
      <c r="I34" s="21"/>
      <c r="J34" s="21"/>
      <c r="K34" s="21"/>
      <c r="L34" s="21"/>
      <c r="M34" s="49"/>
      <c r="N34" s="70"/>
      <c r="O34" s="20" t="s">
        <v>7</v>
      </c>
      <c r="P34" s="16"/>
      <c r="Q34" s="21"/>
      <c r="R34" s="21"/>
      <c r="S34" s="21"/>
      <c r="T34" s="21"/>
      <c r="U34" s="21"/>
      <c r="V34" s="21"/>
      <c r="W34" s="21"/>
      <c r="X34" s="70"/>
      <c r="Y34" s="71"/>
      <c r="AB34" s="71"/>
      <c r="AC34" s="71"/>
    </row>
    <row r="35" spans="1:29" s="24" customFormat="1" ht="28.5" customHeight="1">
      <c r="A35" s="363"/>
      <c r="B35" s="364"/>
      <c r="C35" s="372" t="s">
        <v>3</v>
      </c>
      <c r="D35" s="234" t="s">
        <v>96</v>
      </c>
      <c r="E35" s="226" t="s">
        <v>14</v>
      </c>
      <c r="F35" s="226" t="s">
        <v>92</v>
      </c>
      <c r="G35" s="226" t="s">
        <v>14</v>
      </c>
      <c r="H35" s="226" t="s">
        <v>96</v>
      </c>
      <c r="I35" s="234" t="s">
        <v>204</v>
      </c>
      <c r="J35" s="234" t="s">
        <v>0</v>
      </c>
      <c r="K35" s="234" t="s">
        <v>199</v>
      </c>
      <c r="L35" s="234" t="s">
        <v>205</v>
      </c>
      <c r="M35" s="235"/>
      <c r="N35" s="72"/>
      <c r="O35" s="50" t="s">
        <v>3</v>
      </c>
      <c r="P35" s="234" t="s">
        <v>96</v>
      </c>
      <c r="Q35" s="226" t="s">
        <v>201</v>
      </c>
      <c r="R35" s="226" t="s">
        <v>96</v>
      </c>
      <c r="S35" s="234" t="s">
        <v>204</v>
      </c>
      <c r="T35" s="234" t="s">
        <v>0</v>
      </c>
      <c r="U35" s="234" t="s">
        <v>199</v>
      </c>
      <c r="V35" s="234" t="s">
        <v>205</v>
      </c>
      <c r="W35" s="235"/>
      <c r="X35" s="72"/>
      <c r="Y35" s="73"/>
      <c r="AB35" s="73"/>
      <c r="AC35" s="73"/>
    </row>
    <row r="36" spans="1:29" s="24" customFormat="1" ht="14.25" customHeight="1">
      <c r="A36" s="363"/>
      <c r="B36" s="364"/>
      <c r="C36" s="373"/>
      <c r="D36" s="23"/>
      <c r="E36" s="22"/>
      <c r="F36" s="22"/>
      <c r="G36" s="22"/>
      <c r="H36" s="22" t="s">
        <v>202</v>
      </c>
      <c r="I36" s="23" t="s">
        <v>203</v>
      </c>
      <c r="J36" s="23"/>
      <c r="K36" s="23" t="s">
        <v>197</v>
      </c>
      <c r="L36" s="23" t="s">
        <v>203</v>
      </c>
      <c r="M36" s="99"/>
      <c r="N36" s="72"/>
      <c r="O36" s="222"/>
      <c r="P36" s="23" t="str">
        <f>IF($O38="","",VLOOKUP($O38,原単位シート!$B$21:$E$34,2,FALSE))</f>
        <v>kg/h</v>
      </c>
      <c r="Q36" s="22" t="str">
        <f>IF($O38="","",VLOOKUP($O38,原単位シート!$B$21:$E$34,4,FALSE))</f>
        <v>GJ/t</v>
      </c>
      <c r="R36" s="22" t="s">
        <v>197</v>
      </c>
      <c r="S36" s="236" t="s">
        <v>224</v>
      </c>
      <c r="T36" s="23"/>
      <c r="U36" s="23" t="s">
        <v>197</v>
      </c>
      <c r="V36" s="23" t="s">
        <v>203</v>
      </c>
      <c r="W36" s="99"/>
      <c r="X36" s="72"/>
      <c r="Y36" s="73"/>
      <c r="AB36" s="73"/>
      <c r="AC36" s="73"/>
    </row>
    <row r="37" spans="1:29" s="24" customFormat="1" ht="15" customHeight="1" thickBot="1">
      <c r="A37" s="365"/>
      <c r="B37" s="366"/>
      <c r="C37" s="374"/>
      <c r="D37" s="26" t="s">
        <v>48</v>
      </c>
      <c r="E37" s="26"/>
      <c r="F37" s="26" t="s">
        <v>49</v>
      </c>
      <c r="G37" s="26"/>
      <c r="H37" s="26" t="s">
        <v>50</v>
      </c>
      <c r="I37" s="27" t="s">
        <v>51</v>
      </c>
      <c r="J37" s="27" t="s">
        <v>52</v>
      </c>
      <c r="K37" s="27" t="s">
        <v>53</v>
      </c>
      <c r="L37" s="27" t="s">
        <v>54</v>
      </c>
      <c r="M37" s="48" t="s">
        <v>55</v>
      </c>
      <c r="N37" s="72"/>
      <c r="O37" s="51"/>
      <c r="P37" s="26" t="s">
        <v>48</v>
      </c>
      <c r="Q37" s="26" t="s">
        <v>49</v>
      </c>
      <c r="R37" s="26" t="s">
        <v>50</v>
      </c>
      <c r="S37" s="27" t="s">
        <v>51</v>
      </c>
      <c r="T37" s="27" t="s">
        <v>52</v>
      </c>
      <c r="U37" s="27" t="s">
        <v>53</v>
      </c>
      <c r="V37" s="27" t="s">
        <v>54</v>
      </c>
      <c r="W37" s="48" t="s">
        <v>55</v>
      </c>
      <c r="X37" s="72"/>
      <c r="Y37" s="73"/>
      <c r="AB37" s="73"/>
      <c r="AC37" s="73"/>
    </row>
    <row r="38" spans="1:29" s="30" customFormat="1" ht="15" customHeight="1">
      <c r="A38" s="367"/>
      <c r="B38" s="368"/>
      <c r="C38" s="28"/>
      <c r="D38" s="104"/>
      <c r="E38" s="95" t="str">
        <f>IF($C38="","",VLOOKUP($C38,原単位シート!$B$21:$C$34,2,FALSE))</f>
        <v/>
      </c>
      <c r="F38" s="121" t="str">
        <f>IF($C38="","0",VLOOKUP($C38,原単位シート!$B$4:$G$18,3,FALSE))</f>
        <v>0</v>
      </c>
      <c r="G38" s="95" t="str">
        <f>IF($C38="","",VLOOKUP($C38,原単位シート!$B$4:$G$18,5,FALSE))</f>
        <v/>
      </c>
      <c r="H38" s="101">
        <f>D38*F38</f>
        <v>0</v>
      </c>
      <c r="I38" s="88"/>
      <c r="J38" s="31"/>
      <c r="K38" s="115">
        <f>H38*J38</f>
        <v>0</v>
      </c>
      <c r="L38" s="115">
        <f>I38*J38</f>
        <v>0</v>
      </c>
      <c r="M38" s="124" t="str">
        <f t="shared" ref="M38:M43" si="2">IF(K38=0,"",K38/L38)</f>
        <v/>
      </c>
      <c r="N38" s="67"/>
      <c r="O38" s="369" t="s">
        <v>223</v>
      </c>
      <c r="P38" s="104"/>
      <c r="Q38" s="358">
        <f>IF($O38="","0",VLOOKUP($O38,原単位シート!$B$4:$G$18,3,FALSE))</f>
        <v>45.8</v>
      </c>
      <c r="R38" s="116">
        <f>P38*$Q38</f>
        <v>0</v>
      </c>
      <c r="S38" s="88"/>
      <c r="T38" s="31"/>
      <c r="U38" s="120">
        <f>R38*T38</f>
        <v>0</v>
      </c>
      <c r="V38" s="110">
        <f>S38*T38</f>
        <v>0</v>
      </c>
      <c r="W38" s="122" t="str">
        <f t="shared" ref="W38:W43" si="3">IF(U38=0,"",U38/V38)</f>
        <v/>
      </c>
      <c r="X38" s="59"/>
      <c r="Y38" s="64"/>
      <c r="AB38" s="60"/>
      <c r="AC38" s="64"/>
    </row>
    <row r="39" spans="1:29" s="30" customFormat="1" ht="15" customHeight="1">
      <c r="A39" s="367"/>
      <c r="B39" s="368"/>
      <c r="C39" s="28"/>
      <c r="D39" s="104"/>
      <c r="E39" s="95" t="str">
        <f>IF($C39="","",VLOOKUP($C39,原単位シート!$B$21:$C$34,2,FALSE))</f>
        <v/>
      </c>
      <c r="F39" s="106" t="str">
        <f>IF($C39="","0",VLOOKUP($C39,原単位シート!$B$4:$G$18,3,FALSE))</f>
        <v>0</v>
      </c>
      <c r="G39" s="95" t="str">
        <f>IF($C39="","",VLOOKUP($C39,原単位シート!$B$4:$G$18,5,FALSE))</f>
        <v/>
      </c>
      <c r="H39" s="101">
        <f>D39*F39</f>
        <v>0</v>
      </c>
      <c r="I39" s="88"/>
      <c r="J39" s="31"/>
      <c r="K39" s="115">
        <f>H39*J39</f>
        <v>0</v>
      </c>
      <c r="L39" s="84">
        <f>I39*J39</f>
        <v>0</v>
      </c>
      <c r="M39" s="125" t="str">
        <f t="shared" si="2"/>
        <v/>
      </c>
      <c r="N39" s="61"/>
      <c r="O39" s="370"/>
      <c r="P39" s="104"/>
      <c r="Q39" s="359"/>
      <c r="R39" s="117">
        <f>P39*$Q38</f>
        <v>0</v>
      </c>
      <c r="S39" s="88"/>
      <c r="T39" s="31"/>
      <c r="U39" s="84">
        <f>R39*T39</f>
        <v>0</v>
      </c>
      <c r="V39" s="84">
        <f>S39*T39</f>
        <v>0</v>
      </c>
      <c r="W39" s="86" t="str">
        <f t="shared" si="3"/>
        <v/>
      </c>
      <c r="X39" s="59"/>
      <c r="Y39" s="64"/>
      <c r="AB39" s="60"/>
      <c r="AC39" s="64"/>
    </row>
    <row r="40" spans="1:29" s="30" customFormat="1" ht="15" customHeight="1">
      <c r="A40" s="367"/>
      <c r="B40" s="368"/>
      <c r="C40" s="28"/>
      <c r="D40" s="104"/>
      <c r="E40" s="95" t="str">
        <f>IF($C40="","",VLOOKUP($C40,原単位シート!$B$21:$C$34,2,FALSE))</f>
        <v/>
      </c>
      <c r="F40" s="106" t="str">
        <f>IF($C40="","0",VLOOKUP($C40,原単位シート!$B$4:$G$18,3,FALSE))</f>
        <v>0</v>
      </c>
      <c r="G40" s="95" t="str">
        <f>IF($C40="","",VLOOKUP($C40,原単位シート!$B$4:$G$18,5,FALSE))</f>
        <v/>
      </c>
      <c r="H40" s="101">
        <f>D40*F40</f>
        <v>0</v>
      </c>
      <c r="I40" s="88"/>
      <c r="J40" s="31"/>
      <c r="K40" s="115">
        <f>H40*J40</f>
        <v>0</v>
      </c>
      <c r="L40" s="84">
        <f>I40*J40</f>
        <v>0</v>
      </c>
      <c r="M40" s="125" t="str">
        <f t="shared" si="2"/>
        <v/>
      </c>
      <c r="N40" s="61"/>
      <c r="O40" s="370"/>
      <c r="P40" s="104"/>
      <c r="Q40" s="359"/>
      <c r="R40" s="117">
        <f>P40*$Q38</f>
        <v>0</v>
      </c>
      <c r="S40" s="88"/>
      <c r="T40" s="31"/>
      <c r="U40" s="84">
        <f>R40*T40</f>
        <v>0</v>
      </c>
      <c r="V40" s="84">
        <f>S40*T40</f>
        <v>0</v>
      </c>
      <c r="W40" s="86" t="str">
        <f t="shared" si="3"/>
        <v/>
      </c>
      <c r="X40" s="59"/>
      <c r="Y40" s="64"/>
      <c r="AB40" s="60"/>
      <c r="AC40" s="64"/>
    </row>
    <row r="41" spans="1:29" s="30" customFormat="1" ht="15" customHeight="1">
      <c r="A41" s="367"/>
      <c r="B41" s="368"/>
      <c r="C41" s="28"/>
      <c r="D41" s="104"/>
      <c r="E41" s="95" t="str">
        <f>IF($C41="","",VLOOKUP($C41,原単位シート!$B$21:$C$34,2,FALSE))</f>
        <v/>
      </c>
      <c r="F41" s="106" t="str">
        <f>IF($C41="","0",VLOOKUP($C41,原単位シート!$B$4:$G$18,3,FALSE))</f>
        <v>0</v>
      </c>
      <c r="G41" s="95" t="str">
        <f>IF($C41="","",VLOOKUP($C41,原単位シート!$B$4:$G$18,5,FALSE))</f>
        <v/>
      </c>
      <c r="H41" s="101">
        <f>D41*F41</f>
        <v>0</v>
      </c>
      <c r="I41" s="88"/>
      <c r="J41" s="31"/>
      <c r="K41" s="115">
        <f>H41*J41</f>
        <v>0</v>
      </c>
      <c r="L41" s="84">
        <f>I41*J41</f>
        <v>0</v>
      </c>
      <c r="M41" s="125" t="str">
        <f t="shared" si="2"/>
        <v/>
      </c>
      <c r="N41" s="61"/>
      <c r="O41" s="370"/>
      <c r="P41" s="104"/>
      <c r="Q41" s="359"/>
      <c r="R41" s="117">
        <f>P41*$Q38</f>
        <v>0</v>
      </c>
      <c r="S41" s="88"/>
      <c r="T41" s="31"/>
      <c r="U41" s="84">
        <f>R41*T41</f>
        <v>0</v>
      </c>
      <c r="V41" s="84">
        <f>S41*T41</f>
        <v>0</v>
      </c>
      <c r="W41" s="86" t="str">
        <f t="shared" si="3"/>
        <v/>
      </c>
      <c r="X41" s="59"/>
      <c r="Y41" s="64"/>
      <c r="AB41" s="60"/>
      <c r="AC41" s="64"/>
    </row>
    <row r="42" spans="1:29" s="30" customFormat="1" ht="15" customHeight="1" thickBot="1">
      <c r="A42" s="375"/>
      <c r="B42" s="376"/>
      <c r="C42" s="32"/>
      <c r="D42" s="105"/>
      <c r="E42" s="96" t="str">
        <f>IF($C42="","",VLOOKUP($C42,原単位シート!$B$21:$C$34,2,FALSE))</f>
        <v/>
      </c>
      <c r="F42" s="107" t="str">
        <f>IF($C42="","0",VLOOKUP($C42,原単位シート!$B$4:$G$18,3,FALSE))</f>
        <v>0</v>
      </c>
      <c r="G42" s="96" t="str">
        <f>IF($C42="","",VLOOKUP($C42,原単位シート!$B$4:$G$18,5,FALSE))</f>
        <v/>
      </c>
      <c r="H42" s="102">
        <f>D42*F42</f>
        <v>0</v>
      </c>
      <c r="I42" s="89"/>
      <c r="J42" s="33"/>
      <c r="K42" s="85">
        <f>H42*J42</f>
        <v>0</v>
      </c>
      <c r="L42" s="85">
        <f>I42*J42</f>
        <v>0</v>
      </c>
      <c r="M42" s="126" t="str">
        <f t="shared" si="2"/>
        <v/>
      </c>
      <c r="N42" s="61"/>
      <c r="O42" s="371"/>
      <c r="P42" s="105"/>
      <c r="Q42" s="360"/>
      <c r="R42" s="102">
        <f>P42*$Q38</f>
        <v>0</v>
      </c>
      <c r="S42" s="89"/>
      <c r="T42" s="33"/>
      <c r="U42" s="85">
        <f>R42*T42</f>
        <v>0</v>
      </c>
      <c r="V42" s="85">
        <f>S42*T42</f>
        <v>0</v>
      </c>
      <c r="W42" s="87" t="str">
        <f t="shared" si="3"/>
        <v/>
      </c>
      <c r="X42" s="59"/>
      <c r="Y42" s="64"/>
      <c r="AB42" s="60"/>
      <c r="AC42" s="64"/>
    </row>
    <row r="43" spans="1:29" s="30" customFormat="1" ht="15" customHeight="1" thickTop="1" thickBot="1">
      <c r="A43" s="383" t="s">
        <v>4</v>
      </c>
      <c r="B43" s="384"/>
      <c r="C43" s="34" t="s">
        <v>56</v>
      </c>
      <c r="D43" s="35" t="s">
        <v>56</v>
      </c>
      <c r="E43" s="35" t="s">
        <v>56</v>
      </c>
      <c r="F43" s="36" t="s">
        <v>56</v>
      </c>
      <c r="G43" s="36" t="s">
        <v>56</v>
      </c>
      <c r="H43" s="118">
        <f>SUM(H38:H42)</f>
        <v>0</v>
      </c>
      <c r="I43" s="38" t="s">
        <v>56</v>
      </c>
      <c r="J43" s="39">
        <f>SUM(J38:J42)</f>
        <v>0</v>
      </c>
      <c r="K43" s="113">
        <f>SUM(K38:K42)</f>
        <v>0</v>
      </c>
      <c r="L43" s="113">
        <f>SUM(L38:L42)</f>
        <v>0</v>
      </c>
      <c r="M43" s="123" t="str">
        <f t="shared" si="2"/>
        <v/>
      </c>
      <c r="N43" s="63"/>
      <c r="O43" s="34" t="s">
        <v>56</v>
      </c>
      <c r="P43" s="35" t="s">
        <v>56</v>
      </c>
      <c r="Q43" s="36" t="s">
        <v>56</v>
      </c>
      <c r="R43" s="118">
        <f>SUM(R38:R42)</f>
        <v>0</v>
      </c>
      <c r="S43" s="38" t="s">
        <v>56</v>
      </c>
      <c r="T43" s="39">
        <f>SUM(T38:T42)</f>
        <v>0</v>
      </c>
      <c r="U43" s="113">
        <f>SUM(U38:U42)</f>
        <v>0</v>
      </c>
      <c r="V43" s="113">
        <f>SUM(V38:V42)</f>
        <v>0</v>
      </c>
      <c r="W43" s="123" t="str">
        <f t="shared" si="3"/>
        <v/>
      </c>
      <c r="X43" s="63"/>
      <c r="Y43" s="64"/>
      <c r="AB43" s="65"/>
      <c r="AC43" s="64"/>
    </row>
    <row r="44" spans="1:29" ht="15" customHeight="1">
      <c r="A44" s="15" t="s">
        <v>98</v>
      </c>
      <c r="M44" s="15" t="s">
        <v>62</v>
      </c>
      <c r="W44" s="15" t="s">
        <v>77</v>
      </c>
    </row>
    <row r="45" spans="1:29" ht="15" customHeight="1">
      <c r="A45" s="15" t="s">
        <v>78</v>
      </c>
    </row>
    <row r="46" spans="1:29" ht="15" customHeight="1" thickBot="1"/>
    <row r="47" spans="1:29" ht="15" customHeight="1">
      <c r="A47" s="40" t="s">
        <v>5</v>
      </c>
      <c r="B47" s="19"/>
      <c r="C47" s="41"/>
      <c r="D47" s="42"/>
      <c r="E47" s="43" t="s">
        <v>76</v>
      </c>
      <c r="F47" s="43"/>
      <c r="G47" s="43"/>
      <c r="H47" s="377" t="s">
        <v>58</v>
      </c>
      <c r="I47" s="377" t="s">
        <v>59</v>
      </c>
      <c r="J47" s="381" t="e">
        <f>(M43-W43)/M43</f>
        <v>#VALUE!</v>
      </c>
      <c r="K47" s="377" t="s">
        <v>60</v>
      </c>
      <c r="L47" s="379">
        <v>0.05</v>
      </c>
    </row>
    <row r="48" spans="1:29" ht="15" customHeight="1" thickBot="1">
      <c r="A48" s="44"/>
      <c r="B48" s="25"/>
      <c r="C48" s="45"/>
      <c r="D48" s="46"/>
      <c r="E48" s="47" t="s">
        <v>61</v>
      </c>
      <c r="F48" s="47"/>
      <c r="G48" s="47"/>
      <c r="H48" s="378"/>
      <c r="I48" s="378"/>
      <c r="J48" s="382"/>
      <c r="K48" s="378"/>
      <c r="L48" s="380"/>
    </row>
    <row r="49" spans="1:29" ht="15" customHeight="1"/>
    <row r="50" spans="1:29" ht="15" customHeight="1"/>
    <row r="51" spans="1:29" ht="15" customHeight="1"/>
    <row r="52" spans="1:29" ht="18" thickBot="1">
      <c r="A52" s="80" t="s">
        <v>80</v>
      </c>
      <c r="D52" s="6" t="s">
        <v>100</v>
      </c>
      <c r="K52" s="17"/>
      <c r="L52" s="16"/>
    </row>
    <row r="53" spans="1:29" ht="18" thickBot="1">
      <c r="A53" s="1" t="s">
        <v>1</v>
      </c>
      <c r="B53" s="2"/>
      <c r="C53" s="2"/>
      <c r="D53" s="2"/>
      <c r="E53" s="2"/>
      <c r="F53" s="2"/>
      <c r="G53" s="2"/>
      <c r="H53" s="2"/>
      <c r="I53" s="2"/>
      <c r="J53" s="2"/>
      <c r="K53" s="2"/>
      <c r="L53" s="2"/>
      <c r="M53" s="2"/>
      <c r="N53" s="68"/>
      <c r="O53" s="1" t="s">
        <v>2</v>
      </c>
      <c r="P53" s="1"/>
      <c r="Q53" s="2"/>
      <c r="R53" s="2"/>
      <c r="S53" s="2"/>
      <c r="T53" s="2"/>
      <c r="U53" s="2"/>
      <c r="V53" s="2"/>
      <c r="W53" s="2"/>
      <c r="X53" s="68"/>
      <c r="Y53" s="74"/>
      <c r="AC53" s="74"/>
    </row>
    <row r="54" spans="1:29" ht="15" customHeight="1">
      <c r="A54" s="361" t="s">
        <v>6</v>
      </c>
      <c r="B54" s="362"/>
      <c r="C54" s="20" t="s">
        <v>15</v>
      </c>
      <c r="D54" s="21"/>
      <c r="E54" s="21"/>
      <c r="F54" s="21"/>
      <c r="G54" s="21"/>
      <c r="H54" s="21"/>
      <c r="I54" s="21"/>
      <c r="J54" s="21"/>
      <c r="K54" s="21"/>
      <c r="L54" s="21"/>
      <c r="M54" s="49"/>
      <c r="N54" s="70"/>
      <c r="O54" s="20" t="s">
        <v>15</v>
      </c>
      <c r="Q54" s="21"/>
      <c r="R54" s="21"/>
      <c r="S54" s="21"/>
      <c r="T54" s="21"/>
      <c r="U54" s="21"/>
      <c r="V54" s="21"/>
      <c r="W54" s="21"/>
      <c r="X54" s="70"/>
      <c r="Y54" s="71"/>
      <c r="AC54" s="71"/>
    </row>
    <row r="55" spans="1:29" s="24" customFormat="1" ht="28.5" customHeight="1">
      <c r="A55" s="363"/>
      <c r="B55" s="364"/>
      <c r="C55" s="372" t="s">
        <v>3</v>
      </c>
      <c r="D55" s="223" t="s">
        <v>96</v>
      </c>
      <c r="E55" s="223" t="s">
        <v>14</v>
      </c>
      <c r="F55" s="223" t="s">
        <v>97</v>
      </c>
      <c r="G55" s="223" t="s">
        <v>14</v>
      </c>
      <c r="H55" s="223" t="s">
        <v>96</v>
      </c>
      <c r="I55" s="224" t="s">
        <v>206</v>
      </c>
      <c r="J55" s="224" t="s">
        <v>0</v>
      </c>
      <c r="K55" s="224" t="s">
        <v>199</v>
      </c>
      <c r="L55" s="224" t="s">
        <v>207</v>
      </c>
      <c r="M55" s="225"/>
      <c r="N55" s="72"/>
      <c r="O55" s="50" t="s">
        <v>3</v>
      </c>
      <c r="P55" s="234" t="s">
        <v>96</v>
      </c>
      <c r="Q55" s="226" t="s">
        <v>208</v>
      </c>
      <c r="R55" s="226" t="s">
        <v>96</v>
      </c>
      <c r="S55" s="234" t="s">
        <v>206</v>
      </c>
      <c r="T55" s="234" t="s">
        <v>0</v>
      </c>
      <c r="U55" s="234" t="s">
        <v>199</v>
      </c>
      <c r="V55" s="234" t="s">
        <v>207</v>
      </c>
      <c r="W55" s="235"/>
      <c r="X55" s="72"/>
      <c r="Y55" s="73"/>
      <c r="AC55" s="73"/>
    </row>
    <row r="56" spans="1:29" s="24" customFormat="1" ht="14.25" customHeight="1">
      <c r="A56" s="363"/>
      <c r="B56" s="364"/>
      <c r="C56" s="373"/>
      <c r="D56" s="23"/>
      <c r="E56" s="22"/>
      <c r="F56" s="22"/>
      <c r="G56" s="22"/>
      <c r="H56" s="22" t="s">
        <v>197</v>
      </c>
      <c r="I56" s="23" t="s">
        <v>122</v>
      </c>
      <c r="J56" s="23"/>
      <c r="K56" s="23" t="s">
        <v>197</v>
      </c>
      <c r="L56" s="23" t="s">
        <v>122</v>
      </c>
      <c r="M56" s="99"/>
      <c r="N56" s="72"/>
      <c r="O56" s="222"/>
      <c r="P56" s="23" t="str">
        <f>IF($O58="","",VLOOKUP($O58,原単位シート!$B$21:$E$34,2,FALSE))</f>
        <v>kg/h</v>
      </c>
      <c r="Q56" s="22" t="str">
        <f>IF($O58="","",VLOOKUP($O58,原単位シート!$B$21:$E$34,4,FALSE))</f>
        <v>GJ/t</v>
      </c>
      <c r="R56" s="22" t="s">
        <v>197</v>
      </c>
      <c r="S56" s="23" t="s">
        <v>122</v>
      </c>
      <c r="T56" s="23"/>
      <c r="U56" s="23" t="s">
        <v>197</v>
      </c>
      <c r="V56" s="23" t="s">
        <v>122</v>
      </c>
      <c r="W56" s="99"/>
      <c r="X56" s="72"/>
      <c r="Y56" s="73"/>
      <c r="AC56" s="73"/>
    </row>
    <row r="57" spans="1:29" s="24" customFormat="1" ht="15" customHeight="1" thickBot="1">
      <c r="A57" s="365"/>
      <c r="B57" s="366"/>
      <c r="C57" s="374"/>
      <c r="D57" s="26" t="s">
        <v>48</v>
      </c>
      <c r="E57" s="26"/>
      <c r="F57" s="26" t="s">
        <v>49</v>
      </c>
      <c r="G57" s="26"/>
      <c r="H57" s="26" t="s">
        <v>50</v>
      </c>
      <c r="I57" s="27" t="s">
        <v>51</v>
      </c>
      <c r="J57" s="27" t="s">
        <v>52</v>
      </c>
      <c r="K57" s="27" t="s">
        <v>53</v>
      </c>
      <c r="L57" s="27" t="s">
        <v>54</v>
      </c>
      <c r="M57" s="48" t="s">
        <v>55</v>
      </c>
      <c r="N57" s="72"/>
      <c r="O57" s="51"/>
      <c r="P57" s="26" t="s">
        <v>48</v>
      </c>
      <c r="Q57" s="26" t="s">
        <v>49</v>
      </c>
      <c r="R57" s="26" t="s">
        <v>50</v>
      </c>
      <c r="S57" s="27" t="s">
        <v>51</v>
      </c>
      <c r="T57" s="27" t="s">
        <v>52</v>
      </c>
      <c r="U57" s="27" t="s">
        <v>53</v>
      </c>
      <c r="V57" s="27" t="s">
        <v>54</v>
      </c>
      <c r="W57" s="48" t="s">
        <v>55</v>
      </c>
      <c r="X57" s="72"/>
      <c r="Y57" s="73"/>
      <c r="AC57" s="73"/>
    </row>
    <row r="58" spans="1:29" s="30" customFormat="1" ht="15" customHeight="1">
      <c r="A58" s="367"/>
      <c r="B58" s="368"/>
      <c r="C58" s="28"/>
      <c r="D58" s="104"/>
      <c r="E58" s="95" t="str">
        <f>IF($C58="","",VLOOKUP($C58,原単位シート!$B$21:$C$34,2,FALSE))</f>
        <v/>
      </c>
      <c r="F58" s="121" t="str">
        <f>IF($C58="","0",VLOOKUP($C58,原単位シート!$B$4:$G$18,4,FALSE))</f>
        <v>0</v>
      </c>
      <c r="G58" s="95" t="str">
        <f>IF($C58="","",VLOOKUP($C58,原単位シート!$B$4:$G$18,5,FALSE))</f>
        <v/>
      </c>
      <c r="H58" s="101">
        <f>D58*F58</f>
        <v>0</v>
      </c>
      <c r="I58" s="88"/>
      <c r="J58" s="31"/>
      <c r="K58" s="115">
        <f>H58*J58</f>
        <v>0</v>
      </c>
      <c r="L58" s="115">
        <f>I58*J58</f>
        <v>0</v>
      </c>
      <c r="M58" s="124" t="str">
        <f t="shared" ref="M58:M63" si="4">IF(K58=0,"",K58/L58)</f>
        <v/>
      </c>
      <c r="N58" s="67"/>
      <c r="O58" s="369" t="s">
        <v>223</v>
      </c>
      <c r="P58" s="104"/>
      <c r="Q58" s="358">
        <f>IF($O58="","0",VLOOKUP($O58,原単位シート!$B$4:$G$18,4,FALSE))</f>
        <v>50.8</v>
      </c>
      <c r="R58" s="116">
        <f>P58*$Q58</f>
        <v>0</v>
      </c>
      <c r="S58" s="88"/>
      <c r="T58" s="31"/>
      <c r="U58" s="120">
        <f>R58*T58</f>
        <v>0</v>
      </c>
      <c r="V58" s="110">
        <f>S58*T58</f>
        <v>0</v>
      </c>
      <c r="W58" s="122" t="str">
        <f t="shared" ref="W58:W63" si="5">IF(U58=0,"",U58/V58)</f>
        <v/>
      </c>
      <c r="X58" s="59"/>
      <c r="Y58" s="64"/>
      <c r="AC58" s="64"/>
    </row>
    <row r="59" spans="1:29" s="30" customFormat="1" ht="15" customHeight="1">
      <c r="A59" s="367"/>
      <c r="B59" s="368"/>
      <c r="C59" s="28"/>
      <c r="D59" s="104"/>
      <c r="E59" s="95" t="str">
        <f>IF($C59="","",VLOOKUP($C59,原単位シート!$B$21:$C$34,2,FALSE))</f>
        <v/>
      </c>
      <c r="F59" s="106" t="str">
        <f>IF($C59="","0",VLOOKUP($C59,原単位シート!$B$4:$G$18,4,FALSE))</f>
        <v>0</v>
      </c>
      <c r="G59" s="95" t="str">
        <f>IF($C59="","",VLOOKUP($C59,原単位シート!$B$4:$G$18,5,FALSE))</f>
        <v/>
      </c>
      <c r="H59" s="101">
        <f>D59*F59</f>
        <v>0</v>
      </c>
      <c r="I59" s="88"/>
      <c r="J59" s="31"/>
      <c r="K59" s="115">
        <f>H59*J59</f>
        <v>0</v>
      </c>
      <c r="L59" s="84">
        <f>I59*J59</f>
        <v>0</v>
      </c>
      <c r="M59" s="125" t="str">
        <f t="shared" si="4"/>
        <v/>
      </c>
      <c r="N59" s="61"/>
      <c r="O59" s="370"/>
      <c r="P59" s="104"/>
      <c r="Q59" s="359"/>
      <c r="R59" s="117">
        <f>P59*$Q58</f>
        <v>0</v>
      </c>
      <c r="S59" s="88"/>
      <c r="T59" s="31"/>
      <c r="U59" s="84">
        <f>R59*T59</f>
        <v>0</v>
      </c>
      <c r="V59" s="84">
        <f>S59*T59</f>
        <v>0</v>
      </c>
      <c r="W59" s="86" t="str">
        <f t="shared" si="5"/>
        <v/>
      </c>
      <c r="X59" s="59"/>
      <c r="Y59" s="64"/>
      <c r="AC59" s="64"/>
    </row>
    <row r="60" spans="1:29" s="30" customFormat="1" ht="15" customHeight="1">
      <c r="A60" s="367"/>
      <c r="B60" s="368"/>
      <c r="C60" s="28"/>
      <c r="D60" s="104"/>
      <c r="E60" s="95" t="str">
        <f>IF($C60="","",VLOOKUP($C60,原単位シート!$B$21:$C$34,2,FALSE))</f>
        <v/>
      </c>
      <c r="F60" s="106" t="str">
        <f>IF($C60="","0",VLOOKUP($C60,原単位シート!$B$4:$G$18,4,FALSE))</f>
        <v>0</v>
      </c>
      <c r="G60" s="95" t="str">
        <f>IF($C60="","",VLOOKUP($C60,原単位シート!$B$4:$G$18,5,FALSE))</f>
        <v/>
      </c>
      <c r="H60" s="101">
        <f>D60*F60</f>
        <v>0</v>
      </c>
      <c r="I60" s="88"/>
      <c r="J60" s="31"/>
      <c r="K60" s="115">
        <f>H60*J60</f>
        <v>0</v>
      </c>
      <c r="L60" s="84">
        <f>I60*J60</f>
        <v>0</v>
      </c>
      <c r="M60" s="125" t="str">
        <f t="shared" si="4"/>
        <v/>
      </c>
      <c r="N60" s="61"/>
      <c r="O60" s="370"/>
      <c r="P60" s="104"/>
      <c r="Q60" s="359"/>
      <c r="R60" s="117">
        <f>P60*$Q58</f>
        <v>0</v>
      </c>
      <c r="S60" s="88"/>
      <c r="T60" s="31"/>
      <c r="U60" s="84">
        <f>R60*T60</f>
        <v>0</v>
      </c>
      <c r="V60" s="84">
        <f>S60*T60</f>
        <v>0</v>
      </c>
      <c r="W60" s="86" t="str">
        <f t="shared" si="5"/>
        <v/>
      </c>
      <c r="X60" s="59"/>
      <c r="Y60" s="64"/>
      <c r="AC60" s="64"/>
    </row>
    <row r="61" spans="1:29" s="30" customFormat="1" ht="15" customHeight="1">
      <c r="A61" s="367"/>
      <c r="B61" s="368"/>
      <c r="C61" s="28"/>
      <c r="D61" s="104"/>
      <c r="E61" s="95" t="str">
        <f>IF($C61="","",VLOOKUP($C61,原単位シート!$B$21:$C$34,2,FALSE))</f>
        <v/>
      </c>
      <c r="F61" s="106" t="str">
        <f>IF($C61="","0",VLOOKUP($C61,原単位シート!$B$4:$G$18,4,FALSE))</f>
        <v>0</v>
      </c>
      <c r="G61" s="95" t="str">
        <f>IF($C61="","",VLOOKUP($C61,原単位シート!$B$4:$G$18,5,FALSE))</f>
        <v/>
      </c>
      <c r="H61" s="101">
        <f>D61*F61</f>
        <v>0</v>
      </c>
      <c r="I61" s="88"/>
      <c r="J61" s="31"/>
      <c r="K61" s="115">
        <f>H61*J61</f>
        <v>0</v>
      </c>
      <c r="L61" s="84">
        <f>I61*J61</f>
        <v>0</v>
      </c>
      <c r="M61" s="125" t="str">
        <f t="shared" si="4"/>
        <v/>
      </c>
      <c r="N61" s="61"/>
      <c r="O61" s="370"/>
      <c r="P61" s="104"/>
      <c r="Q61" s="359"/>
      <c r="R61" s="117">
        <f>P61*$Q58</f>
        <v>0</v>
      </c>
      <c r="S61" s="88"/>
      <c r="T61" s="31"/>
      <c r="U61" s="84">
        <f>R61*T61</f>
        <v>0</v>
      </c>
      <c r="V61" s="84">
        <f>S61*T61</f>
        <v>0</v>
      </c>
      <c r="W61" s="86" t="str">
        <f t="shared" si="5"/>
        <v/>
      </c>
      <c r="X61" s="59"/>
      <c r="Y61" s="64"/>
      <c r="AC61" s="64"/>
    </row>
    <row r="62" spans="1:29" s="30" customFormat="1" ht="15" customHeight="1" thickBot="1">
      <c r="A62" s="375"/>
      <c r="B62" s="376"/>
      <c r="C62" s="32"/>
      <c r="D62" s="105"/>
      <c r="E62" s="96" t="str">
        <f>IF($C62="","",VLOOKUP($C62,原単位シート!$B$21:$C$34,2,FALSE))</f>
        <v/>
      </c>
      <c r="F62" s="107" t="str">
        <f>IF($C62="","0",VLOOKUP($C62,原単位シート!$B$4:$G$18,4,FALSE))</f>
        <v>0</v>
      </c>
      <c r="G62" s="96" t="str">
        <f>IF($C62="","",VLOOKUP($C62,原単位シート!$B$4:$G$18,5,FALSE))</f>
        <v/>
      </c>
      <c r="H62" s="102">
        <f>D62*F62</f>
        <v>0</v>
      </c>
      <c r="I62" s="89"/>
      <c r="J62" s="33"/>
      <c r="K62" s="85">
        <f>H62*J62</f>
        <v>0</v>
      </c>
      <c r="L62" s="85">
        <f>I62*J62</f>
        <v>0</v>
      </c>
      <c r="M62" s="126" t="str">
        <f t="shared" si="4"/>
        <v/>
      </c>
      <c r="N62" s="61"/>
      <c r="O62" s="371"/>
      <c r="P62" s="105"/>
      <c r="Q62" s="360"/>
      <c r="R62" s="102">
        <f>P62*$Q58</f>
        <v>0</v>
      </c>
      <c r="S62" s="89"/>
      <c r="T62" s="33"/>
      <c r="U62" s="85">
        <f>R62*T62</f>
        <v>0</v>
      </c>
      <c r="V62" s="85">
        <f>S62*T62</f>
        <v>0</v>
      </c>
      <c r="W62" s="87" t="str">
        <f t="shared" si="5"/>
        <v/>
      </c>
      <c r="X62" s="59"/>
      <c r="Y62" s="64"/>
      <c r="AC62" s="64"/>
    </row>
    <row r="63" spans="1:29" s="30" customFormat="1" ht="15" customHeight="1" thickTop="1" thickBot="1">
      <c r="A63" s="383" t="s">
        <v>4</v>
      </c>
      <c r="B63" s="384"/>
      <c r="C63" s="34" t="s">
        <v>56</v>
      </c>
      <c r="D63" s="35" t="s">
        <v>56</v>
      </c>
      <c r="E63" s="35" t="s">
        <v>56</v>
      </c>
      <c r="F63" s="36" t="s">
        <v>56</v>
      </c>
      <c r="G63" s="36" t="s">
        <v>56</v>
      </c>
      <c r="H63" s="118">
        <f>SUM(H58:H62)</f>
        <v>0</v>
      </c>
      <c r="I63" s="38" t="s">
        <v>56</v>
      </c>
      <c r="J63" s="39">
        <f>SUM(J58:J62)</f>
        <v>0</v>
      </c>
      <c r="K63" s="113">
        <f>SUM(K58:K62)</f>
        <v>0</v>
      </c>
      <c r="L63" s="113">
        <f>SUM(L58:L62)</f>
        <v>0</v>
      </c>
      <c r="M63" s="123" t="str">
        <f t="shared" si="4"/>
        <v/>
      </c>
      <c r="N63" s="63"/>
      <c r="O63" s="34" t="s">
        <v>56</v>
      </c>
      <c r="P63" s="35" t="s">
        <v>56</v>
      </c>
      <c r="Q63" s="36" t="s">
        <v>56</v>
      </c>
      <c r="R63" s="37">
        <f>SUM(R58:R62)</f>
        <v>0</v>
      </c>
      <c r="S63" s="38" t="s">
        <v>56</v>
      </c>
      <c r="T63" s="39">
        <f>SUM(T58:T62)</f>
        <v>0</v>
      </c>
      <c r="U63" s="113">
        <f>SUM(U58:U62)</f>
        <v>0</v>
      </c>
      <c r="V63" s="113">
        <f>SUM(V58:V62)</f>
        <v>0</v>
      </c>
      <c r="W63" s="123" t="str">
        <f t="shared" si="5"/>
        <v/>
      </c>
      <c r="X63" s="63"/>
      <c r="Y63" s="64"/>
      <c r="AC63" s="64"/>
    </row>
    <row r="64" spans="1:29" ht="15" customHeight="1">
      <c r="A64" s="15" t="s">
        <v>98</v>
      </c>
      <c r="M64" s="15" t="s">
        <v>63</v>
      </c>
      <c r="W64" s="15" t="s">
        <v>77</v>
      </c>
    </row>
    <row r="65" spans="1:33" ht="15" customHeight="1">
      <c r="A65" s="15" t="s">
        <v>79</v>
      </c>
    </row>
    <row r="66" spans="1:33" ht="15" customHeight="1" thickBot="1"/>
    <row r="67" spans="1:33" ht="15" customHeight="1">
      <c r="A67" s="40" t="s">
        <v>5</v>
      </c>
      <c r="B67" s="19"/>
      <c r="C67" s="41"/>
      <c r="D67" s="42"/>
      <c r="E67" s="43" t="s">
        <v>76</v>
      </c>
      <c r="F67" s="43"/>
      <c r="G67" s="43"/>
      <c r="H67" s="377" t="s">
        <v>58</v>
      </c>
      <c r="I67" s="377" t="s">
        <v>59</v>
      </c>
      <c r="J67" s="381" t="e">
        <f>(M63-W63)/M63</f>
        <v>#VALUE!</v>
      </c>
      <c r="K67" s="377" t="s">
        <v>60</v>
      </c>
      <c r="L67" s="379">
        <v>0.05</v>
      </c>
    </row>
    <row r="68" spans="1:33" ht="15" customHeight="1" thickBot="1">
      <c r="A68" s="44"/>
      <c r="B68" s="25"/>
      <c r="C68" s="45"/>
      <c r="D68" s="46"/>
      <c r="E68" s="47" t="s">
        <v>61</v>
      </c>
      <c r="F68" s="47"/>
      <c r="G68" s="47"/>
      <c r="H68" s="378"/>
      <c r="I68" s="378"/>
      <c r="J68" s="382"/>
      <c r="K68" s="378"/>
      <c r="L68" s="380"/>
    </row>
    <row r="69" spans="1:33" ht="15" customHeight="1"/>
    <row r="70" spans="1:33" ht="15" customHeight="1"/>
    <row r="71" spans="1:33" ht="15" customHeight="1">
      <c r="AC71" s="16"/>
      <c r="AD71" s="16"/>
    </row>
    <row r="72" spans="1:33" ht="18" thickBot="1">
      <c r="A72" s="80" t="s">
        <v>81</v>
      </c>
      <c r="D72" s="6" t="s">
        <v>100</v>
      </c>
      <c r="K72" s="17"/>
      <c r="L72" s="17"/>
      <c r="AC72" s="16"/>
      <c r="AD72" s="16"/>
    </row>
    <row r="73" spans="1:33" ht="18" thickBot="1">
      <c r="A73" s="1" t="s">
        <v>1</v>
      </c>
      <c r="B73" s="2"/>
      <c r="C73" s="2"/>
      <c r="D73" s="2"/>
      <c r="E73" s="2"/>
      <c r="F73" s="2"/>
      <c r="G73" s="2"/>
      <c r="H73" s="2"/>
      <c r="I73" s="2"/>
      <c r="J73" s="2"/>
      <c r="K73" s="2"/>
      <c r="L73" s="2"/>
      <c r="M73" s="2"/>
      <c r="N73" s="2"/>
      <c r="O73" s="2"/>
      <c r="P73" s="68"/>
      <c r="Q73" s="1" t="s">
        <v>2</v>
      </c>
      <c r="R73" s="18"/>
      <c r="S73" s="2"/>
      <c r="T73" s="2"/>
      <c r="U73" s="2"/>
      <c r="V73" s="2"/>
      <c r="W73" s="2"/>
      <c r="X73" s="2"/>
      <c r="Y73" s="2"/>
      <c r="Z73" s="2"/>
      <c r="AA73" s="2"/>
      <c r="AB73" s="68"/>
      <c r="AC73" s="74"/>
      <c r="AD73" s="69"/>
      <c r="AE73" s="74"/>
      <c r="AF73" s="74"/>
      <c r="AG73" s="74"/>
    </row>
    <row r="74" spans="1:33" ht="15" customHeight="1">
      <c r="A74" s="361" t="s">
        <v>6</v>
      </c>
      <c r="B74" s="362"/>
      <c r="C74" s="21" t="s">
        <v>7</v>
      </c>
      <c r="D74" s="21"/>
      <c r="E74" s="21"/>
      <c r="F74" s="21"/>
      <c r="G74" s="21"/>
      <c r="H74" s="21"/>
      <c r="I74" s="21"/>
      <c r="J74" s="21"/>
      <c r="K74" s="21"/>
      <c r="L74" s="21"/>
      <c r="M74" s="21"/>
      <c r="N74" s="21"/>
      <c r="O74" s="21"/>
      <c r="P74" s="70"/>
      <c r="Q74" s="20" t="s">
        <v>7</v>
      </c>
      <c r="R74" s="16"/>
      <c r="S74" s="21"/>
      <c r="T74" s="21"/>
      <c r="U74" s="21"/>
      <c r="V74" s="21"/>
      <c r="W74" s="21"/>
      <c r="X74" s="21"/>
      <c r="Y74" s="21"/>
      <c r="Z74" s="21"/>
      <c r="AA74" s="21"/>
      <c r="AB74" s="70"/>
      <c r="AC74" s="71"/>
      <c r="AD74" s="71"/>
      <c r="AE74" s="71"/>
      <c r="AF74" s="71"/>
      <c r="AG74" s="71"/>
    </row>
    <row r="75" spans="1:33" s="24" customFormat="1" ht="28.5" customHeight="1">
      <c r="A75" s="363"/>
      <c r="B75" s="364"/>
      <c r="C75" s="372" t="s">
        <v>3</v>
      </c>
      <c r="D75" s="234" t="s">
        <v>96</v>
      </c>
      <c r="E75" s="226" t="s">
        <v>14</v>
      </c>
      <c r="F75" s="226" t="s">
        <v>99</v>
      </c>
      <c r="G75" s="226" t="s">
        <v>14</v>
      </c>
      <c r="H75" s="226" t="s">
        <v>96</v>
      </c>
      <c r="I75" s="234" t="s">
        <v>155</v>
      </c>
      <c r="J75" s="234" t="s">
        <v>121</v>
      </c>
      <c r="K75" s="234" t="s">
        <v>0</v>
      </c>
      <c r="L75" s="234" t="s">
        <v>199</v>
      </c>
      <c r="M75" s="234" t="s">
        <v>209</v>
      </c>
      <c r="N75" s="234" t="s">
        <v>210</v>
      </c>
      <c r="O75" s="235"/>
      <c r="P75" s="72"/>
      <c r="Q75" s="50" t="s">
        <v>3</v>
      </c>
      <c r="R75" s="234" t="s">
        <v>96</v>
      </c>
      <c r="S75" s="226" t="s">
        <v>211</v>
      </c>
      <c r="T75" s="226" t="s">
        <v>96</v>
      </c>
      <c r="U75" s="234" t="s">
        <v>155</v>
      </c>
      <c r="V75" s="234" t="s">
        <v>121</v>
      </c>
      <c r="W75" s="234" t="s">
        <v>0</v>
      </c>
      <c r="X75" s="234" t="s">
        <v>199</v>
      </c>
      <c r="Y75" s="234" t="s">
        <v>209</v>
      </c>
      <c r="Z75" s="234" t="s">
        <v>210</v>
      </c>
      <c r="AA75" s="235"/>
      <c r="AB75" s="72"/>
      <c r="AC75" s="73"/>
      <c r="AD75" s="73"/>
      <c r="AE75" s="73"/>
      <c r="AF75" s="73"/>
      <c r="AG75" s="73"/>
    </row>
    <row r="76" spans="1:33" s="24" customFormat="1" ht="14.25" customHeight="1">
      <c r="A76" s="363"/>
      <c r="B76" s="364"/>
      <c r="C76" s="373"/>
      <c r="D76" s="23"/>
      <c r="E76" s="22"/>
      <c r="F76" s="22"/>
      <c r="G76" s="22"/>
      <c r="H76" s="22" t="s">
        <v>197</v>
      </c>
      <c r="I76" s="23" t="s">
        <v>122</v>
      </c>
      <c r="J76" s="23" t="s">
        <v>122</v>
      </c>
      <c r="K76" s="23"/>
      <c r="L76" s="22" t="s">
        <v>197</v>
      </c>
      <c r="M76" s="23" t="s">
        <v>122</v>
      </c>
      <c r="N76" s="23" t="s">
        <v>122</v>
      </c>
      <c r="O76" s="99"/>
      <c r="P76" s="72"/>
      <c r="Q76" s="222"/>
      <c r="R76" s="23" t="str">
        <f>IF($Q78="","",VLOOKUP($Q78,原単位シート!$B$21:$E$34,2,FALSE))</f>
        <v>kg/h</v>
      </c>
      <c r="S76" s="22" t="str">
        <f>IF($Q78="","",VLOOKUP($Q78,原単位シート!$B$21:$E$34,4,FALSE))</f>
        <v>GJ/t</v>
      </c>
      <c r="T76" s="22" t="s">
        <v>197</v>
      </c>
      <c r="U76" s="23" t="s">
        <v>122</v>
      </c>
      <c r="V76" s="23" t="s">
        <v>122</v>
      </c>
      <c r="W76" s="23"/>
      <c r="X76" s="22" t="s">
        <v>197</v>
      </c>
      <c r="Y76" s="23" t="s">
        <v>122</v>
      </c>
      <c r="Z76" s="23" t="s">
        <v>122</v>
      </c>
      <c r="AA76" s="99"/>
      <c r="AB76" s="72"/>
      <c r="AC76" s="73"/>
      <c r="AD76" s="73"/>
      <c r="AE76" s="73"/>
      <c r="AF76" s="73"/>
      <c r="AG76" s="73"/>
    </row>
    <row r="77" spans="1:33" s="24" customFormat="1" ht="24.75" thickBot="1">
      <c r="A77" s="365"/>
      <c r="B77" s="366"/>
      <c r="C77" s="374"/>
      <c r="D77" s="26" t="s">
        <v>48</v>
      </c>
      <c r="E77" s="26"/>
      <c r="F77" s="26" t="s">
        <v>49</v>
      </c>
      <c r="G77" s="26"/>
      <c r="H77" s="26" t="s">
        <v>50</v>
      </c>
      <c r="I77" s="27" t="s">
        <v>51</v>
      </c>
      <c r="J77" s="27" t="s">
        <v>52</v>
      </c>
      <c r="K77" s="27" t="s">
        <v>64</v>
      </c>
      <c r="L77" s="27" t="s">
        <v>65</v>
      </c>
      <c r="M77" s="27" t="s">
        <v>66</v>
      </c>
      <c r="N77" s="48" t="s">
        <v>67</v>
      </c>
      <c r="O77" s="75" t="s">
        <v>68</v>
      </c>
      <c r="P77" s="72"/>
      <c r="Q77" s="51"/>
      <c r="R77" s="26" t="s">
        <v>48</v>
      </c>
      <c r="S77" s="26" t="s">
        <v>49</v>
      </c>
      <c r="T77" s="26" t="s">
        <v>69</v>
      </c>
      <c r="U77" s="27" t="s">
        <v>51</v>
      </c>
      <c r="V77" s="27" t="s">
        <v>52</v>
      </c>
      <c r="W77" s="27" t="s">
        <v>64</v>
      </c>
      <c r="X77" s="27" t="s">
        <v>65</v>
      </c>
      <c r="Y77" s="27" t="s">
        <v>66</v>
      </c>
      <c r="Z77" s="27" t="s">
        <v>67</v>
      </c>
      <c r="AA77" s="75" t="s">
        <v>68</v>
      </c>
      <c r="AB77" s="72"/>
      <c r="AC77" s="73"/>
      <c r="AD77" s="73"/>
      <c r="AE77" s="73"/>
      <c r="AF77" s="73"/>
      <c r="AG77" s="73"/>
    </row>
    <row r="78" spans="1:33" s="30" customFormat="1" ht="15" customHeight="1">
      <c r="A78" s="389"/>
      <c r="B78" s="390"/>
      <c r="C78" s="28"/>
      <c r="D78" s="103"/>
      <c r="E78" s="95" t="str">
        <f>IF($C78="","",VLOOKUP($C78,原単位シート!$B$21:$C$34,2,FALSE))</f>
        <v/>
      </c>
      <c r="F78" s="121" t="str">
        <f>IF($C78="","0",VLOOKUP($C78,原単位シート!$B$4:$G$18,3,FALSE))</f>
        <v>0</v>
      </c>
      <c r="G78" s="95" t="str">
        <f>IF($C78="","",VLOOKUP($C78,原単位シート!$B$4:$G$18,5,FALSE))</f>
        <v/>
      </c>
      <c r="H78" s="101">
        <f>D78*F78</f>
        <v>0</v>
      </c>
      <c r="I78" s="108"/>
      <c r="J78" s="108"/>
      <c r="K78" s="29"/>
      <c r="L78" s="120">
        <f>H78*K78</f>
        <v>0</v>
      </c>
      <c r="M78" s="110">
        <f>I78*K78</f>
        <v>0</v>
      </c>
      <c r="N78" s="111">
        <f>J78*K78</f>
        <v>0</v>
      </c>
      <c r="O78" s="124" t="str">
        <f t="shared" ref="O78:O83" si="6">IF(L78=0,"",L78/(M78+N78))</f>
        <v/>
      </c>
      <c r="P78" s="67"/>
      <c r="Q78" s="369" t="s">
        <v>223</v>
      </c>
      <c r="R78" s="119"/>
      <c r="S78" s="358">
        <f>IF($Q78="","0",VLOOKUP($Q78,原単位シート!$B$4:$G$18,3,FALSE))</f>
        <v>45.8</v>
      </c>
      <c r="T78" s="116">
        <f>R78*$S78</f>
        <v>0</v>
      </c>
      <c r="U78" s="108"/>
      <c r="V78" s="108"/>
      <c r="W78" s="29"/>
      <c r="X78" s="115">
        <f>T78*W78</f>
        <v>0</v>
      </c>
      <c r="Y78" s="115">
        <f>U78*W78</f>
        <v>0</v>
      </c>
      <c r="Z78" s="112">
        <f>V78*W78</f>
        <v>0</v>
      </c>
      <c r="AA78" s="122" t="str">
        <f t="shared" ref="AA78:AA83" si="7">IF(X78=0,"",X78/(Y78+Z78))</f>
        <v/>
      </c>
      <c r="AB78" s="59"/>
      <c r="AC78" s="64"/>
      <c r="AD78" s="76"/>
      <c r="AE78" s="60"/>
      <c r="AF78" s="60"/>
      <c r="AG78" s="64"/>
    </row>
    <row r="79" spans="1:33" s="30" customFormat="1" ht="15" customHeight="1">
      <c r="A79" s="367"/>
      <c r="B79" s="368"/>
      <c r="C79" s="28"/>
      <c r="D79" s="104"/>
      <c r="E79" s="95" t="str">
        <f>IF($C79="","",VLOOKUP($C79,原単位シート!$B$21:$C$34,2,FALSE))</f>
        <v/>
      </c>
      <c r="F79" s="106" t="str">
        <f>IF($C79="","0",VLOOKUP($C79,原単位シート!$B$4:$G$18,3,FALSE))</f>
        <v>0</v>
      </c>
      <c r="G79" s="95" t="str">
        <f>IF($C79="","",VLOOKUP($C79,原単位シート!$B$4:$G$18,5,FALSE))</f>
        <v/>
      </c>
      <c r="H79" s="101">
        <f>D79*F79</f>
        <v>0</v>
      </c>
      <c r="I79" s="88"/>
      <c r="J79" s="88"/>
      <c r="K79" s="31"/>
      <c r="L79" s="84">
        <f>H79*K79</f>
        <v>0</v>
      </c>
      <c r="M79" s="84">
        <f>I79*K79</f>
        <v>0</v>
      </c>
      <c r="N79" s="112">
        <f>J79*K79</f>
        <v>0</v>
      </c>
      <c r="O79" s="125" t="str">
        <f t="shared" si="6"/>
        <v/>
      </c>
      <c r="P79" s="61"/>
      <c r="Q79" s="370"/>
      <c r="R79" s="104"/>
      <c r="S79" s="359"/>
      <c r="T79" s="117">
        <f>R79*$S78</f>
        <v>0</v>
      </c>
      <c r="U79" s="88"/>
      <c r="V79" s="88"/>
      <c r="W79" s="31"/>
      <c r="X79" s="84">
        <f>T79*W79</f>
        <v>0</v>
      </c>
      <c r="Y79" s="84">
        <f>U79*W79</f>
        <v>0</v>
      </c>
      <c r="Z79" s="112">
        <f>V79*W79</f>
        <v>0</v>
      </c>
      <c r="AA79" s="86" t="str">
        <f t="shared" si="7"/>
        <v/>
      </c>
      <c r="AB79" s="59"/>
      <c r="AC79" s="64"/>
      <c r="AD79" s="76"/>
      <c r="AE79" s="60"/>
      <c r="AF79" s="60"/>
      <c r="AG79" s="64"/>
    </row>
    <row r="80" spans="1:33" s="30" customFormat="1" ht="15" customHeight="1">
      <c r="A80" s="367"/>
      <c r="B80" s="368"/>
      <c r="C80" s="28"/>
      <c r="D80" s="104"/>
      <c r="E80" s="95" t="str">
        <f>IF($C80="","",VLOOKUP($C80,原単位シート!$B$21:$C$34,2,FALSE))</f>
        <v/>
      </c>
      <c r="F80" s="106" t="str">
        <f>IF($C80="","0",VLOOKUP($C80,原単位シート!$B$4:$G$18,3,FALSE))</f>
        <v>0</v>
      </c>
      <c r="G80" s="95" t="str">
        <f>IF($C80="","",VLOOKUP($C80,原単位シート!$B$4:$G$18,5,FALSE))</f>
        <v/>
      </c>
      <c r="H80" s="101">
        <f>D80*F80</f>
        <v>0</v>
      </c>
      <c r="I80" s="88"/>
      <c r="J80" s="88"/>
      <c r="K80" s="31"/>
      <c r="L80" s="84">
        <f>H80*K80</f>
        <v>0</v>
      </c>
      <c r="M80" s="84">
        <f>I80*K80</f>
        <v>0</v>
      </c>
      <c r="N80" s="112">
        <f>J80*K80</f>
        <v>0</v>
      </c>
      <c r="O80" s="125" t="str">
        <f t="shared" si="6"/>
        <v/>
      </c>
      <c r="P80" s="61"/>
      <c r="Q80" s="370"/>
      <c r="R80" s="104"/>
      <c r="S80" s="359"/>
      <c r="T80" s="117">
        <f>R80*$S78</f>
        <v>0</v>
      </c>
      <c r="U80" s="88"/>
      <c r="V80" s="88"/>
      <c r="W80" s="31"/>
      <c r="X80" s="84">
        <f>T80*W80</f>
        <v>0</v>
      </c>
      <c r="Y80" s="84">
        <f>U80*W80</f>
        <v>0</v>
      </c>
      <c r="Z80" s="112">
        <f>V80*W80</f>
        <v>0</v>
      </c>
      <c r="AA80" s="86" t="str">
        <f t="shared" si="7"/>
        <v/>
      </c>
      <c r="AB80" s="59"/>
      <c r="AC80" s="64"/>
      <c r="AD80" s="76"/>
      <c r="AE80" s="60"/>
      <c r="AF80" s="60"/>
      <c r="AG80" s="64"/>
    </row>
    <row r="81" spans="1:33" s="30" customFormat="1" ht="15" customHeight="1">
      <c r="A81" s="367"/>
      <c r="B81" s="368"/>
      <c r="C81" s="28"/>
      <c r="D81" s="104"/>
      <c r="E81" s="95" t="str">
        <f>IF($C81="","",VLOOKUP($C81,原単位シート!$B$21:$C$34,2,FALSE))</f>
        <v/>
      </c>
      <c r="F81" s="106" t="str">
        <f>IF($C81="","0",VLOOKUP($C81,原単位シート!$B$4:$G$18,3,FALSE))</f>
        <v>0</v>
      </c>
      <c r="G81" s="95" t="str">
        <f>IF($C81="","",VLOOKUP($C81,原単位シート!$B$4:$G$18,5,FALSE))</f>
        <v/>
      </c>
      <c r="H81" s="101">
        <f>D81*F81</f>
        <v>0</v>
      </c>
      <c r="I81" s="88"/>
      <c r="J81" s="88"/>
      <c r="K81" s="31"/>
      <c r="L81" s="84">
        <f>H81*K81</f>
        <v>0</v>
      </c>
      <c r="M81" s="84">
        <f>I81*K81</f>
        <v>0</v>
      </c>
      <c r="N81" s="112">
        <f>J81*K81</f>
        <v>0</v>
      </c>
      <c r="O81" s="125" t="str">
        <f t="shared" si="6"/>
        <v/>
      </c>
      <c r="P81" s="61"/>
      <c r="Q81" s="370"/>
      <c r="R81" s="104"/>
      <c r="S81" s="359"/>
      <c r="T81" s="117">
        <f>R81*$S78</f>
        <v>0</v>
      </c>
      <c r="U81" s="88"/>
      <c r="V81" s="88"/>
      <c r="W81" s="31"/>
      <c r="X81" s="84">
        <f>T81*W81</f>
        <v>0</v>
      </c>
      <c r="Y81" s="84">
        <f>U81*W81</f>
        <v>0</v>
      </c>
      <c r="Z81" s="112">
        <f>V81*W81</f>
        <v>0</v>
      </c>
      <c r="AA81" s="86" t="str">
        <f t="shared" si="7"/>
        <v/>
      </c>
      <c r="AB81" s="59"/>
      <c r="AC81" s="64"/>
      <c r="AD81" s="76"/>
      <c r="AE81" s="60"/>
      <c r="AF81" s="60"/>
      <c r="AG81" s="64"/>
    </row>
    <row r="82" spans="1:33" s="30" customFormat="1" ht="15" customHeight="1" thickBot="1">
      <c r="A82" s="375"/>
      <c r="B82" s="376"/>
      <c r="C82" s="32"/>
      <c r="D82" s="105"/>
      <c r="E82" s="96" t="str">
        <f>IF($C82="","",VLOOKUP($C82,原単位シート!$B$21:$C$34,2,FALSE))</f>
        <v/>
      </c>
      <c r="F82" s="107" t="str">
        <f>IF($C82="","0",VLOOKUP($C82,原単位シート!$B$4:$G$18,3,FALSE))</f>
        <v>0</v>
      </c>
      <c r="G82" s="96" t="str">
        <f>IF($C82="","",VLOOKUP($C82,原単位シート!$B$4:$G$18,5,FALSE))</f>
        <v/>
      </c>
      <c r="H82" s="102">
        <f>D82*F82</f>
        <v>0</v>
      </c>
      <c r="I82" s="89"/>
      <c r="J82" s="89"/>
      <c r="K82" s="33"/>
      <c r="L82" s="85">
        <f>H82*K82</f>
        <v>0</v>
      </c>
      <c r="M82" s="85">
        <f>I82*K82</f>
        <v>0</v>
      </c>
      <c r="N82" s="85">
        <f>J82*K82</f>
        <v>0</v>
      </c>
      <c r="O82" s="126" t="str">
        <f t="shared" si="6"/>
        <v/>
      </c>
      <c r="P82" s="61"/>
      <c r="Q82" s="371"/>
      <c r="R82" s="105"/>
      <c r="S82" s="360"/>
      <c r="T82" s="102">
        <f>R82*$S78</f>
        <v>0</v>
      </c>
      <c r="U82" s="89"/>
      <c r="V82" s="89"/>
      <c r="W82" s="33"/>
      <c r="X82" s="85">
        <f>T82*W82</f>
        <v>0</v>
      </c>
      <c r="Y82" s="85">
        <f>U82*W82</f>
        <v>0</v>
      </c>
      <c r="Z82" s="85">
        <f>V82*W82</f>
        <v>0</v>
      </c>
      <c r="AA82" s="87" t="str">
        <f t="shared" si="7"/>
        <v/>
      </c>
      <c r="AB82" s="59"/>
      <c r="AC82" s="64"/>
      <c r="AD82" s="76"/>
      <c r="AE82" s="60"/>
      <c r="AF82" s="60"/>
      <c r="AG82" s="64"/>
    </row>
    <row r="83" spans="1:33" s="30" customFormat="1" ht="15" customHeight="1" thickTop="1" thickBot="1">
      <c r="A83" s="383" t="s">
        <v>4</v>
      </c>
      <c r="B83" s="384"/>
      <c r="C83" s="34" t="s">
        <v>56</v>
      </c>
      <c r="D83" s="35" t="s">
        <v>56</v>
      </c>
      <c r="E83" s="35" t="s">
        <v>56</v>
      </c>
      <c r="F83" s="36" t="s">
        <v>56</v>
      </c>
      <c r="G83" s="36" t="s">
        <v>56</v>
      </c>
      <c r="H83" s="118">
        <f>SUM(H78:H82)</f>
        <v>0</v>
      </c>
      <c r="I83" s="38" t="s">
        <v>56</v>
      </c>
      <c r="J83" s="38"/>
      <c r="K83" s="39">
        <f>SUM(K78:K82)</f>
        <v>0</v>
      </c>
      <c r="L83" s="113">
        <f>SUM(L78:L82)</f>
        <v>0</v>
      </c>
      <c r="M83" s="113">
        <f>SUM(M78:M82)</f>
        <v>0</v>
      </c>
      <c r="N83" s="114">
        <f>SUM(N78:N82)</f>
        <v>0</v>
      </c>
      <c r="O83" s="123" t="str">
        <f t="shared" si="6"/>
        <v/>
      </c>
      <c r="P83" s="63"/>
      <c r="Q83" s="34" t="s">
        <v>56</v>
      </c>
      <c r="R83" s="35" t="s">
        <v>56</v>
      </c>
      <c r="S83" s="36" t="s">
        <v>56</v>
      </c>
      <c r="T83" s="118">
        <f>SUM(T78:T82)</f>
        <v>0</v>
      </c>
      <c r="U83" s="38" t="s">
        <v>56</v>
      </c>
      <c r="V83" s="38"/>
      <c r="W83" s="39">
        <f>SUM(W78:W82)</f>
        <v>0</v>
      </c>
      <c r="X83" s="113">
        <f>SUM(X78:X82)</f>
        <v>0</v>
      </c>
      <c r="Y83" s="113">
        <f>SUM(Y78:Y82)</f>
        <v>0</v>
      </c>
      <c r="Z83" s="114">
        <f>SUM(Z78:Z82)</f>
        <v>0</v>
      </c>
      <c r="AA83" s="123" t="str">
        <f t="shared" si="7"/>
        <v/>
      </c>
      <c r="AB83" s="63"/>
      <c r="AC83" s="64"/>
      <c r="AD83" s="77"/>
      <c r="AE83" s="62"/>
      <c r="AF83" s="65"/>
      <c r="AG83" s="64"/>
    </row>
    <row r="84" spans="1:33" ht="15" customHeight="1">
      <c r="A84" s="15" t="s">
        <v>98</v>
      </c>
      <c r="O84" s="15" t="s">
        <v>57</v>
      </c>
      <c r="AA84" s="15" t="s">
        <v>77</v>
      </c>
      <c r="AC84" s="16"/>
      <c r="AD84" s="16"/>
    </row>
    <row r="85" spans="1:33" ht="15" customHeight="1" thickBot="1">
      <c r="AC85" s="16"/>
      <c r="AD85" s="16"/>
    </row>
    <row r="86" spans="1:33" ht="15" customHeight="1">
      <c r="A86" s="40" t="s">
        <v>5</v>
      </c>
      <c r="B86" s="19"/>
      <c r="C86" s="41"/>
      <c r="D86" s="42"/>
      <c r="E86" s="43" t="s">
        <v>76</v>
      </c>
      <c r="F86" s="43"/>
      <c r="G86" s="43"/>
      <c r="H86" s="377" t="s">
        <v>58</v>
      </c>
      <c r="I86" s="377" t="s">
        <v>59</v>
      </c>
      <c r="J86" s="381" t="e">
        <f>(O83-AA83)/O83</f>
        <v>#VALUE!</v>
      </c>
      <c r="K86" s="377" t="s">
        <v>60</v>
      </c>
      <c r="L86" s="379">
        <v>0.05</v>
      </c>
    </row>
    <row r="87" spans="1:33" ht="15" customHeight="1" thickBot="1">
      <c r="A87" s="44"/>
      <c r="B87" s="25"/>
      <c r="C87" s="45"/>
      <c r="D87" s="46"/>
      <c r="E87" s="47" t="s">
        <v>61</v>
      </c>
      <c r="F87" s="47"/>
      <c r="G87" s="47"/>
      <c r="H87" s="378"/>
      <c r="I87" s="378"/>
      <c r="J87" s="382"/>
      <c r="K87" s="378"/>
      <c r="L87" s="380"/>
    </row>
    <row r="88" spans="1:33" ht="15" customHeight="1">
      <c r="X88" s="3"/>
    </row>
    <row r="89" spans="1:33" ht="15" customHeight="1"/>
    <row r="90" spans="1:33" ht="15" customHeight="1"/>
    <row r="91" spans="1:33" ht="15" customHeight="1"/>
    <row r="92" spans="1:33" ht="15" customHeight="1"/>
    <row r="93" spans="1:33" ht="15" customHeight="1"/>
    <row r="94" spans="1:33" ht="15" customHeight="1"/>
  </sheetData>
  <mergeCells count="61">
    <mergeCell ref="Q78:Q82"/>
    <mergeCell ref="K86:K87"/>
    <mergeCell ref="L86:L87"/>
    <mergeCell ref="L47:L48"/>
    <mergeCell ref="C1:I1"/>
    <mergeCell ref="Q19:Q23"/>
    <mergeCell ref="Q38:Q42"/>
    <mergeCell ref="Q58:Q62"/>
    <mergeCell ref="C16:C18"/>
    <mergeCell ref="H47:H48"/>
    <mergeCell ref="I67:I68"/>
    <mergeCell ref="J67:J68"/>
    <mergeCell ref="I86:I87"/>
    <mergeCell ref="J86:J87"/>
    <mergeCell ref="A80:B80"/>
    <mergeCell ref="A81:B81"/>
    <mergeCell ref="A78:B78"/>
    <mergeCell ref="A79:B79"/>
    <mergeCell ref="A83:B83"/>
    <mergeCell ref="H86:H87"/>
    <mergeCell ref="A22:B22"/>
    <mergeCell ref="A23:B23"/>
    <mergeCell ref="A40:B40"/>
    <mergeCell ref="A38:B38"/>
    <mergeCell ref="A15:B18"/>
    <mergeCell ref="A19:B19"/>
    <mergeCell ref="A20:B20"/>
    <mergeCell ref="A21:B21"/>
    <mergeCell ref="A24:B24"/>
    <mergeCell ref="H27:H28"/>
    <mergeCell ref="A43:B43"/>
    <mergeCell ref="K47:K48"/>
    <mergeCell ref="I47:I48"/>
    <mergeCell ref="J47:J48"/>
    <mergeCell ref="A34:B37"/>
    <mergeCell ref="A41:B41"/>
    <mergeCell ref="A42:B42"/>
    <mergeCell ref="A39:B39"/>
    <mergeCell ref="C35:C37"/>
    <mergeCell ref="O19:O23"/>
    <mergeCell ref="O38:O42"/>
    <mergeCell ref="L27:L28"/>
    <mergeCell ref="I27:I28"/>
    <mergeCell ref="K27:K28"/>
    <mergeCell ref="J27:J28"/>
    <mergeCell ref="S78:S82"/>
    <mergeCell ref="A54:B57"/>
    <mergeCell ref="A58:B58"/>
    <mergeCell ref="A59:B59"/>
    <mergeCell ref="A60:B60"/>
    <mergeCell ref="O58:O62"/>
    <mergeCell ref="C75:C77"/>
    <mergeCell ref="A82:B82"/>
    <mergeCell ref="A74:B77"/>
    <mergeCell ref="K67:K68"/>
    <mergeCell ref="C55:C57"/>
    <mergeCell ref="L67:L68"/>
    <mergeCell ref="A61:B61"/>
    <mergeCell ref="A62:B62"/>
    <mergeCell ref="A63:B63"/>
    <mergeCell ref="H67:H68"/>
  </mergeCells>
  <phoneticPr fontId="2"/>
  <dataValidations count="1">
    <dataValidation type="list" allowBlank="1" showInputMessage="1" showErrorMessage="1" sqref="C19:C23 C38:C42 O19 O38 O58 Q78 C78:C82 C58:C62">
      <formula1>燃料種</formula1>
    </dataValidation>
  </dataValidations>
  <pageMargins left="0.98425196850393704" right="0.39370078740157483" top="0.39370078740157483" bottom="0.19685039370078741" header="0" footer="0"/>
  <pageSetup paperSize="8" scale="61" firstPageNumber="35" orientation="landscape" useFirstPageNumber="1" r:id="rId1"/>
  <headerFooter alignWithMargins="0">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4"/>
  <sheetViews>
    <sheetView zoomScale="75" zoomScaleNormal="100" zoomScaleSheetLayoutView="88" workbookViewId="0">
      <selection activeCell="C2" sqref="C2"/>
    </sheetView>
  </sheetViews>
  <sheetFormatPr defaultRowHeight="13.5"/>
  <cols>
    <col min="1" max="1" width="13.625" style="146" customWidth="1"/>
    <col min="2" max="2" width="11.625" style="146" customWidth="1"/>
    <col min="3" max="8" width="7.625" style="146" customWidth="1"/>
    <col min="9" max="16" width="14.625" style="146" customWidth="1"/>
    <col min="17" max="20" width="7.625" style="146" customWidth="1"/>
    <col min="21" max="21" width="14.625" style="146" customWidth="1"/>
    <col min="22" max="16384" width="9" style="146"/>
  </cols>
  <sheetData>
    <row r="1" spans="1:21" ht="18.75">
      <c r="A1" s="78" t="s">
        <v>119</v>
      </c>
      <c r="C1" s="391">
        <f>IF(+燃料補正計算式!D1="",+燃料補正計算式!D69,+燃料補正計算式!D1)</f>
        <v>0</v>
      </c>
      <c r="D1" s="391"/>
      <c r="E1" s="391"/>
      <c r="F1" s="391"/>
      <c r="G1" s="391"/>
      <c r="H1" s="391"/>
      <c r="I1" s="391"/>
      <c r="J1" s="391"/>
    </row>
    <row r="2" spans="1:21" ht="16.5" customHeight="1"/>
    <row r="3" spans="1:21" ht="16.5" customHeight="1">
      <c r="A3" s="6" t="s">
        <v>227</v>
      </c>
      <c r="I3" s="93" t="s">
        <v>20</v>
      </c>
    </row>
    <row r="4" spans="1:21" ht="16.5" customHeight="1">
      <c r="I4" s="93" t="s">
        <v>19</v>
      </c>
    </row>
    <row r="5" spans="1:21" ht="17.25" customHeight="1">
      <c r="A5" s="5" t="s">
        <v>39</v>
      </c>
      <c r="I5" s="93" t="s">
        <v>103</v>
      </c>
    </row>
    <row r="6" spans="1:21" ht="16.5" customHeight="1">
      <c r="A6" s="5" t="s">
        <v>17</v>
      </c>
      <c r="I6" s="93" t="s">
        <v>156</v>
      </c>
    </row>
    <row r="7" spans="1:21" ht="16.5" customHeight="1">
      <c r="A7" s="5" t="s">
        <v>157</v>
      </c>
      <c r="I7" s="93" t="s">
        <v>47</v>
      </c>
    </row>
    <row r="8" spans="1:21" ht="16.5" customHeight="1">
      <c r="A8" s="5" t="s">
        <v>42</v>
      </c>
      <c r="F8" s="109"/>
    </row>
    <row r="9" spans="1:21" ht="16.5" customHeight="1">
      <c r="A9" s="5"/>
      <c r="F9" s="109"/>
    </row>
    <row r="10" spans="1:21" ht="16.5" customHeight="1" thickBot="1">
      <c r="A10" s="5" t="s">
        <v>101</v>
      </c>
    </row>
    <row r="11" spans="1:21" s="165" customFormat="1" ht="28.5" customHeight="1">
      <c r="A11" s="394" t="s">
        <v>11</v>
      </c>
      <c r="B11" s="397" t="s">
        <v>88</v>
      </c>
      <c r="C11" s="400" t="s">
        <v>86</v>
      </c>
      <c r="D11" s="401"/>
      <c r="E11" s="400" t="s">
        <v>90</v>
      </c>
      <c r="F11" s="401"/>
      <c r="G11" s="400" t="s">
        <v>91</v>
      </c>
      <c r="H11" s="401"/>
      <c r="I11" s="166" t="s">
        <v>162</v>
      </c>
      <c r="J11" s="166" t="s">
        <v>163</v>
      </c>
      <c r="K11" s="166" t="s">
        <v>164</v>
      </c>
      <c r="L11" s="166" t="s">
        <v>165</v>
      </c>
      <c r="M11" s="166" t="s">
        <v>166</v>
      </c>
      <c r="N11" s="166" t="s">
        <v>167</v>
      </c>
      <c r="O11" s="342" t="s">
        <v>168</v>
      </c>
      <c r="P11" s="397" t="s">
        <v>89</v>
      </c>
      <c r="Q11" s="400" t="s">
        <v>90</v>
      </c>
      <c r="R11" s="401"/>
      <c r="S11" s="400" t="s">
        <v>91</v>
      </c>
      <c r="T11" s="401"/>
      <c r="U11" s="220" t="s">
        <v>170</v>
      </c>
    </row>
    <row r="12" spans="1:21" s="165" customFormat="1" ht="14.25" customHeight="1">
      <c r="A12" s="395"/>
      <c r="B12" s="398"/>
      <c r="C12" s="402"/>
      <c r="D12" s="403"/>
      <c r="E12" s="402"/>
      <c r="F12" s="403"/>
      <c r="G12" s="402"/>
      <c r="H12" s="403"/>
      <c r="I12" s="156" t="s">
        <v>174</v>
      </c>
      <c r="J12" s="156" t="s">
        <v>175</v>
      </c>
      <c r="K12" s="156" t="s">
        <v>176</v>
      </c>
      <c r="L12" s="156" t="s">
        <v>177</v>
      </c>
      <c r="M12" s="156" t="s">
        <v>178</v>
      </c>
      <c r="N12" s="156" t="s">
        <v>174</v>
      </c>
      <c r="O12" s="343" t="s">
        <v>174</v>
      </c>
      <c r="P12" s="398"/>
      <c r="Q12" s="402"/>
      <c r="R12" s="403"/>
      <c r="S12" s="402"/>
      <c r="T12" s="403"/>
      <c r="U12" s="215" t="str">
        <f>IF($P14="","",VLOOKUP($P14,原単位シート!$B$4:$H$18,7,FALSE))</f>
        <v>［t/年］</v>
      </c>
    </row>
    <row r="13" spans="1:21" s="165" customFormat="1" ht="27">
      <c r="A13" s="396"/>
      <c r="B13" s="399"/>
      <c r="C13" s="157" t="s">
        <v>123</v>
      </c>
      <c r="D13" s="157" t="s">
        <v>14</v>
      </c>
      <c r="E13" s="157" t="s">
        <v>124</v>
      </c>
      <c r="F13" s="157" t="s">
        <v>14</v>
      </c>
      <c r="G13" s="157" t="s">
        <v>125</v>
      </c>
      <c r="H13" s="157" t="s">
        <v>14</v>
      </c>
      <c r="I13" s="157" t="s">
        <v>126</v>
      </c>
      <c r="J13" s="157" t="s">
        <v>127</v>
      </c>
      <c r="K13" s="157" t="s">
        <v>128</v>
      </c>
      <c r="L13" s="12" t="s">
        <v>129</v>
      </c>
      <c r="M13" s="167" t="s">
        <v>130</v>
      </c>
      <c r="N13" s="167" t="s">
        <v>131</v>
      </c>
      <c r="O13" s="167" t="s">
        <v>132</v>
      </c>
      <c r="P13" s="411"/>
      <c r="Q13" s="157" t="s">
        <v>133</v>
      </c>
      <c r="R13" s="157" t="s">
        <v>14</v>
      </c>
      <c r="S13" s="157" t="s">
        <v>134</v>
      </c>
      <c r="T13" s="157" t="s">
        <v>14</v>
      </c>
      <c r="U13" s="132" t="s">
        <v>135</v>
      </c>
    </row>
    <row r="14" spans="1:21" s="158" customFormat="1" ht="16.5" customHeight="1">
      <c r="A14" s="168" t="s">
        <v>136</v>
      </c>
      <c r="B14" s="169"/>
      <c r="C14" s="159"/>
      <c r="D14" s="170" t="str">
        <f>IF($B14="","",VLOOKUP($B14,原単位シート!$B$4:$G$18,2,FALSE))</f>
        <v/>
      </c>
      <c r="E14" s="171" t="str">
        <f>IF($B14="","0",VLOOKUP($B14,原単位シート!$B$4:$G$18,3,FALSE))</f>
        <v>0</v>
      </c>
      <c r="F14" s="170" t="str">
        <f>IF($B14="","",VLOOKUP($B14,原単位シート!$B$4:$G$18,5,FALSE))</f>
        <v/>
      </c>
      <c r="G14" s="171" t="str">
        <f>IF($B14="","0",VLOOKUP($B14,原単位シート!$B$4:$G$18,4,FALSE))</f>
        <v>0</v>
      </c>
      <c r="H14" s="170" t="str">
        <f>IF($B14="","",VLOOKUP($B14,原単位シート!$B$4:$G$18,5,FALSE))</f>
        <v/>
      </c>
      <c r="I14" s="160">
        <f t="shared" ref="I14:I19" si="0">C14*E14</f>
        <v>0</v>
      </c>
      <c r="J14" s="160">
        <f t="shared" ref="J14:J19" si="1">C14*G14*0.0258</f>
        <v>0</v>
      </c>
      <c r="K14" s="172" t="str">
        <f>IF($B14="","0",VLOOKUP($B14,原単位シート!$B$4:$G$18,6,FALSE))</f>
        <v>0</v>
      </c>
      <c r="L14" s="160">
        <f t="shared" ref="L14:L19" si="2">C14*G14*K14*44/12</f>
        <v>0</v>
      </c>
      <c r="M14" s="173"/>
      <c r="N14" s="160">
        <f t="shared" ref="N14:N19" si="3">I14*M14</f>
        <v>0</v>
      </c>
      <c r="O14" s="160">
        <f t="shared" ref="O14:O19" si="4">I14-N14</f>
        <v>0</v>
      </c>
      <c r="P14" s="408" t="s">
        <v>223</v>
      </c>
      <c r="Q14" s="414">
        <f>IF($P14="","0",VLOOKUP($P14,原単位シート!$B$4:$G$18,3,FALSE))</f>
        <v>45.8</v>
      </c>
      <c r="R14" s="408" t="str">
        <f>IF($P14="","",VLOOKUP($P14,原単位シート!$B$4:$G$18,5,FALSE))</f>
        <v>GJ/t</v>
      </c>
      <c r="S14" s="414">
        <f>IF($P14="","0",VLOOKUP($P14,原単位シート!$B$4:$G$18,4,FALSE))</f>
        <v>50.8</v>
      </c>
      <c r="T14" s="408" t="str">
        <f>IF($P14="","",VLOOKUP($P14,原単位シート!$B$4:$G$18,5,FALSE))</f>
        <v>GJ/t</v>
      </c>
      <c r="U14" s="176" t="str">
        <f>IF(O14=0,"",O14/$Q14)</f>
        <v/>
      </c>
    </row>
    <row r="15" spans="1:21" s="158" customFormat="1" ht="16.5" customHeight="1">
      <c r="A15" s="168"/>
      <c r="B15" s="169"/>
      <c r="C15" s="159"/>
      <c r="D15" s="170" t="str">
        <f>IF($B15="","",VLOOKUP($B15,原単位シート!$B$4:$G$18,2,FALSE))</f>
        <v/>
      </c>
      <c r="E15" s="171" t="str">
        <f>IF($B15="","0",VLOOKUP($B15,原単位シート!$B$4:$G$18,3,FALSE))</f>
        <v>0</v>
      </c>
      <c r="F15" s="170" t="str">
        <f>IF($B15="","",VLOOKUP($B15,原単位シート!$B$4:$G$18,5,FALSE))</f>
        <v/>
      </c>
      <c r="G15" s="171" t="str">
        <f>IF($B15="","0",VLOOKUP($B15,原単位シート!$B$4:$G$18,4,FALSE))</f>
        <v>0</v>
      </c>
      <c r="H15" s="170" t="str">
        <f>IF($B15="","",VLOOKUP($B15,原単位シート!$B$4:$G$18,5,FALSE))</f>
        <v/>
      </c>
      <c r="I15" s="160">
        <f t="shared" si="0"/>
        <v>0</v>
      </c>
      <c r="J15" s="160">
        <f t="shared" si="1"/>
        <v>0</v>
      </c>
      <c r="K15" s="172" t="str">
        <f>IF($B15="","0",VLOOKUP($B15,原単位シート!$B$4:$G$18,6,FALSE))</f>
        <v>0</v>
      </c>
      <c r="L15" s="160">
        <f t="shared" si="2"/>
        <v>0</v>
      </c>
      <c r="M15" s="173"/>
      <c r="N15" s="160">
        <f t="shared" si="3"/>
        <v>0</v>
      </c>
      <c r="O15" s="160">
        <f t="shared" si="4"/>
        <v>0</v>
      </c>
      <c r="P15" s="409"/>
      <c r="Q15" s="415"/>
      <c r="R15" s="409"/>
      <c r="S15" s="415"/>
      <c r="T15" s="409"/>
      <c r="U15" s="177" t="str">
        <f>IF(O15=0,"",O15/Q$14)</f>
        <v/>
      </c>
    </row>
    <row r="16" spans="1:21" s="158" customFormat="1" ht="16.5" customHeight="1">
      <c r="A16" s="168" t="s">
        <v>12</v>
      </c>
      <c r="B16" s="169"/>
      <c r="C16" s="159"/>
      <c r="D16" s="170" t="str">
        <f>IF($B16="","",VLOOKUP($B16,原単位シート!$B$4:$G$18,2,FALSE))</f>
        <v/>
      </c>
      <c r="E16" s="171" t="str">
        <f>IF($B16="","0",VLOOKUP($B16,原単位シート!$B$4:$G$18,3,FALSE))</f>
        <v>0</v>
      </c>
      <c r="F16" s="170" t="str">
        <f>IF($B16="","",VLOOKUP($B16,原単位シート!$B$4:$G$18,5,FALSE))</f>
        <v/>
      </c>
      <c r="G16" s="171" t="str">
        <f>IF($B16="","0",VLOOKUP($B16,原単位シート!$B$4:$G$18,4,FALSE))</f>
        <v>0</v>
      </c>
      <c r="H16" s="170" t="str">
        <f>IF($B16="","",VLOOKUP($B16,原単位シート!$B$4:$G$18,5,FALSE))</f>
        <v/>
      </c>
      <c r="I16" s="160">
        <f t="shared" si="0"/>
        <v>0</v>
      </c>
      <c r="J16" s="160">
        <f t="shared" si="1"/>
        <v>0</v>
      </c>
      <c r="K16" s="172" t="str">
        <f>IF($B16="","0",VLOOKUP($B16,原単位シート!$B$4:$G$18,6,FALSE))</f>
        <v>0</v>
      </c>
      <c r="L16" s="160">
        <f t="shared" si="2"/>
        <v>0</v>
      </c>
      <c r="M16" s="173"/>
      <c r="N16" s="160">
        <f t="shared" si="3"/>
        <v>0</v>
      </c>
      <c r="O16" s="160">
        <f t="shared" si="4"/>
        <v>0</v>
      </c>
      <c r="P16" s="409"/>
      <c r="Q16" s="415"/>
      <c r="R16" s="409"/>
      <c r="S16" s="415"/>
      <c r="T16" s="409"/>
      <c r="U16" s="176" t="str">
        <f>IF(O16=0,"",O16/$Q14)</f>
        <v/>
      </c>
    </row>
    <row r="17" spans="1:21" s="158" customFormat="1" ht="16.5" customHeight="1">
      <c r="A17" s="168"/>
      <c r="B17" s="169"/>
      <c r="C17" s="159"/>
      <c r="D17" s="170" t="str">
        <f>IF($B17="","",VLOOKUP($B17,原単位シート!$B$4:$G$18,2,FALSE))</f>
        <v/>
      </c>
      <c r="E17" s="171" t="str">
        <f>IF($B17="","0",VLOOKUP($B17,原単位シート!$B$4:$G$18,3,FALSE))</f>
        <v>0</v>
      </c>
      <c r="F17" s="170" t="str">
        <f>IF($B17="","",VLOOKUP($B17,原単位シート!$B$4:$G$18,5,FALSE))</f>
        <v/>
      </c>
      <c r="G17" s="171" t="str">
        <f>IF($B17="","0",VLOOKUP($B17,原単位シート!$B$4:$G$18,4,FALSE))</f>
        <v>0</v>
      </c>
      <c r="H17" s="170" t="str">
        <f>IF($B17="","",VLOOKUP($B17,原単位シート!$B$4:$G$18,5,FALSE))</f>
        <v/>
      </c>
      <c r="I17" s="160">
        <f t="shared" si="0"/>
        <v>0</v>
      </c>
      <c r="J17" s="160">
        <f t="shared" si="1"/>
        <v>0</v>
      </c>
      <c r="K17" s="172" t="str">
        <f>IF($B17="","0",VLOOKUP($B17,原単位シート!$B$4:$G$18,6,FALSE))</f>
        <v>0</v>
      </c>
      <c r="L17" s="160">
        <f t="shared" si="2"/>
        <v>0</v>
      </c>
      <c r="M17" s="173"/>
      <c r="N17" s="160">
        <f t="shared" si="3"/>
        <v>0</v>
      </c>
      <c r="O17" s="160">
        <f t="shared" si="4"/>
        <v>0</v>
      </c>
      <c r="P17" s="409"/>
      <c r="Q17" s="415"/>
      <c r="R17" s="409"/>
      <c r="S17" s="415"/>
      <c r="T17" s="409"/>
      <c r="U17" s="176" t="str">
        <f>IF(O17=0,"",O17/$Q14)</f>
        <v/>
      </c>
    </row>
    <row r="18" spans="1:21" s="158" customFormat="1" ht="16.5" customHeight="1">
      <c r="A18" s="178" t="s">
        <v>82</v>
      </c>
      <c r="B18" s="169"/>
      <c r="C18" s="159"/>
      <c r="D18" s="175" t="str">
        <f>IF($B18="","",VLOOKUP($B18,原単位シート!$B$4:$G$18,2,FALSE))</f>
        <v/>
      </c>
      <c r="E18" s="174" t="str">
        <f>IF($B18="","0",VLOOKUP($B18,原単位シート!$B$4:$G$18,3,FALSE))</f>
        <v>0</v>
      </c>
      <c r="F18" s="175" t="str">
        <f>IF($B18="","",VLOOKUP($B18,原単位シート!$B$4:$G$18,5,FALSE))</f>
        <v/>
      </c>
      <c r="G18" s="174" t="str">
        <f>IF($B18="","0",VLOOKUP($B18,原単位シート!$B$4:$G$18,4,FALSE))</f>
        <v>0</v>
      </c>
      <c r="H18" s="175" t="str">
        <f>IF($B18="","",VLOOKUP($B18,原単位シート!$B$4:$G$18,5,FALSE))</f>
        <v/>
      </c>
      <c r="I18" s="180">
        <f t="shared" si="0"/>
        <v>0</v>
      </c>
      <c r="J18" s="180">
        <f t="shared" si="1"/>
        <v>0</v>
      </c>
      <c r="K18" s="181" t="str">
        <f>IF($B18="","0",VLOOKUP($B18,原単位シート!$B$4:$G$18,6,FALSE))</f>
        <v>0</v>
      </c>
      <c r="L18" s="180">
        <f t="shared" si="2"/>
        <v>0</v>
      </c>
      <c r="M18" s="173"/>
      <c r="N18" s="180">
        <f t="shared" si="3"/>
        <v>0</v>
      </c>
      <c r="O18" s="180">
        <f t="shared" si="4"/>
        <v>0</v>
      </c>
      <c r="P18" s="409"/>
      <c r="Q18" s="415"/>
      <c r="R18" s="409"/>
      <c r="S18" s="415"/>
      <c r="T18" s="409"/>
      <c r="U18" s="183" t="str">
        <f>IF(O18=0,"",O18/$Q14)</f>
        <v/>
      </c>
    </row>
    <row r="19" spans="1:21" s="158" customFormat="1" ht="16.5" customHeight="1" thickBot="1">
      <c r="A19" s="184"/>
      <c r="B19" s="185"/>
      <c r="C19" s="161"/>
      <c r="D19" s="186" t="str">
        <f>IF($B19="","",VLOOKUP($B19,原単位シート!$B$4:$G$18,2,FALSE))</f>
        <v/>
      </c>
      <c r="E19" s="187" t="str">
        <f>IF($B19="","0",VLOOKUP($B19,原単位シート!$B$4:$G$18,3,FALSE))</f>
        <v>0</v>
      </c>
      <c r="F19" s="186" t="str">
        <f>IF($B19="","",VLOOKUP($B19,原単位シート!$B$4:$G$18,5,FALSE))</f>
        <v/>
      </c>
      <c r="G19" s="187" t="str">
        <f>IF($B19="","0",VLOOKUP($B19,原単位シート!$B$4:$G$18,4,FALSE))</f>
        <v>0</v>
      </c>
      <c r="H19" s="186" t="str">
        <f>IF($B19="","",VLOOKUP($B19,原単位シート!$B$4:$G$18,5,FALSE))</f>
        <v/>
      </c>
      <c r="I19" s="162">
        <f t="shared" si="0"/>
        <v>0</v>
      </c>
      <c r="J19" s="162">
        <f t="shared" si="1"/>
        <v>0</v>
      </c>
      <c r="K19" s="188" t="str">
        <f>IF($B19="","0",VLOOKUP($B19,原単位シート!$B$4:$G$18,6,FALSE))</f>
        <v>0</v>
      </c>
      <c r="L19" s="162">
        <f t="shared" si="2"/>
        <v>0</v>
      </c>
      <c r="M19" s="189"/>
      <c r="N19" s="162">
        <f t="shared" si="3"/>
        <v>0</v>
      </c>
      <c r="O19" s="162">
        <f t="shared" si="4"/>
        <v>0</v>
      </c>
      <c r="P19" s="410"/>
      <c r="Q19" s="416"/>
      <c r="R19" s="410"/>
      <c r="S19" s="416"/>
      <c r="T19" s="410"/>
      <c r="U19" s="190" t="str">
        <f>IF(O19=0,"",O19/$Q14)</f>
        <v/>
      </c>
    </row>
    <row r="20" spans="1:21" s="158" customFormat="1" ht="16.5" customHeight="1" thickTop="1" thickBot="1">
      <c r="A20" s="163" t="s">
        <v>87</v>
      </c>
      <c r="B20" s="191" t="s">
        <v>179</v>
      </c>
      <c r="C20" s="191" t="s">
        <v>179</v>
      </c>
      <c r="D20" s="191" t="s">
        <v>179</v>
      </c>
      <c r="E20" s="191" t="s">
        <v>179</v>
      </c>
      <c r="F20" s="191" t="s">
        <v>179</v>
      </c>
      <c r="G20" s="191" t="s">
        <v>179</v>
      </c>
      <c r="H20" s="191" t="s">
        <v>179</v>
      </c>
      <c r="I20" s="192">
        <f>SUM(I14:I19)</f>
        <v>0</v>
      </c>
      <c r="J20" s="192">
        <f>SUM(J14:J19)</f>
        <v>0</v>
      </c>
      <c r="K20" s="193" t="s">
        <v>179</v>
      </c>
      <c r="L20" s="192">
        <f>SUM(L14:L19)</f>
        <v>0</v>
      </c>
      <c r="M20" s="191" t="s">
        <v>179</v>
      </c>
      <c r="N20" s="192">
        <f>SUM(N14:N19)</f>
        <v>0</v>
      </c>
      <c r="O20" s="192">
        <f>SUM(O14:O19)</f>
        <v>0</v>
      </c>
      <c r="P20" s="191" t="s">
        <v>179</v>
      </c>
      <c r="Q20" s="191" t="s">
        <v>179</v>
      </c>
      <c r="R20" s="191" t="s">
        <v>179</v>
      </c>
      <c r="S20" s="191" t="s">
        <v>179</v>
      </c>
      <c r="T20" s="191" t="s">
        <v>179</v>
      </c>
      <c r="U20" s="194">
        <f>SUM(U14:U19)</f>
        <v>0</v>
      </c>
    </row>
    <row r="21" spans="1:21" ht="16.5" customHeight="1" thickBot="1">
      <c r="A21" s="5" t="s">
        <v>102</v>
      </c>
    </row>
    <row r="22" spans="1:21" ht="28.5" customHeight="1">
      <c r="A22" s="394" t="s">
        <v>11</v>
      </c>
      <c r="B22" s="397" t="s">
        <v>88</v>
      </c>
      <c r="C22" s="400" t="s">
        <v>86</v>
      </c>
      <c r="D22" s="401"/>
      <c r="E22" s="436" t="s">
        <v>90</v>
      </c>
      <c r="F22" s="437"/>
      <c r="G22" s="400" t="s">
        <v>91</v>
      </c>
      <c r="H22" s="401"/>
      <c r="I22" s="166" t="s">
        <v>162</v>
      </c>
      <c r="J22" s="166" t="s">
        <v>163</v>
      </c>
      <c r="K22" s="166" t="s">
        <v>164</v>
      </c>
      <c r="L22" s="166" t="s">
        <v>165</v>
      </c>
      <c r="M22" s="166" t="s">
        <v>166</v>
      </c>
      <c r="N22" s="166" t="s">
        <v>167</v>
      </c>
      <c r="O22" s="342" t="s">
        <v>168</v>
      </c>
      <c r="P22" s="397" t="s">
        <v>89</v>
      </c>
      <c r="Q22" s="436" t="s">
        <v>90</v>
      </c>
      <c r="R22" s="437"/>
      <c r="S22" s="400" t="s">
        <v>91</v>
      </c>
      <c r="T22" s="401"/>
      <c r="U22" s="220" t="s">
        <v>170</v>
      </c>
    </row>
    <row r="23" spans="1:21" ht="14.25" customHeight="1">
      <c r="A23" s="395"/>
      <c r="B23" s="398"/>
      <c r="C23" s="402"/>
      <c r="D23" s="403"/>
      <c r="E23" s="438"/>
      <c r="F23" s="439"/>
      <c r="G23" s="402"/>
      <c r="H23" s="403"/>
      <c r="I23" s="156" t="s">
        <v>174</v>
      </c>
      <c r="J23" s="156" t="s">
        <v>175</v>
      </c>
      <c r="K23" s="156" t="s">
        <v>176</v>
      </c>
      <c r="L23" s="156" t="s">
        <v>177</v>
      </c>
      <c r="M23" s="156" t="s">
        <v>178</v>
      </c>
      <c r="N23" s="156" t="s">
        <v>174</v>
      </c>
      <c r="O23" s="343" t="s">
        <v>174</v>
      </c>
      <c r="P23" s="398"/>
      <c r="Q23" s="438"/>
      <c r="R23" s="439"/>
      <c r="S23" s="402"/>
      <c r="T23" s="403"/>
      <c r="U23" s="215" t="str">
        <f>IF($P25="","",VLOOKUP($P25,原単位シート!$B$4:$H$18,7,FALSE))</f>
        <v>［t/年］</v>
      </c>
    </row>
    <row r="24" spans="1:21" ht="27">
      <c r="A24" s="396"/>
      <c r="B24" s="399"/>
      <c r="C24" s="157" t="s">
        <v>123</v>
      </c>
      <c r="D24" s="157" t="s">
        <v>14</v>
      </c>
      <c r="E24" s="221" t="s">
        <v>124</v>
      </c>
      <c r="F24" s="221" t="s">
        <v>14</v>
      </c>
      <c r="G24" s="157" t="s">
        <v>125</v>
      </c>
      <c r="H24" s="157" t="s">
        <v>14</v>
      </c>
      <c r="I24" s="157" t="s">
        <v>137</v>
      </c>
      <c r="J24" s="157" t="s">
        <v>127</v>
      </c>
      <c r="K24" s="157" t="s">
        <v>128</v>
      </c>
      <c r="L24" s="12" t="s">
        <v>129</v>
      </c>
      <c r="M24" s="167" t="s">
        <v>130</v>
      </c>
      <c r="N24" s="167" t="s">
        <v>131</v>
      </c>
      <c r="O24" s="167" t="s">
        <v>132</v>
      </c>
      <c r="P24" s="411"/>
      <c r="Q24" s="221" t="s">
        <v>133</v>
      </c>
      <c r="R24" s="221" t="s">
        <v>14</v>
      </c>
      <c r="S24" s="157" t="s">
        <v>134</v>
      </c>
      <c r="T24" s="157" t="s">
        <v>14</v>
      </c>
      <c r="U24" s="132" t="s">
        <v>138</v>
      </c>
    </row>
    <row r="25" spans="1:21" ht="16.5" customHeight="1">
      <c r="A25" s="168" t="s">
        <v>13</v>
      </c>
      <c r="B25" s="169"/>
      <c r="C25" s="159"/>
      <c r="D25" s="170" t="str">
        <f>IF($B25="","",VLOOKUP($B25,原単位シート!$B$4:$G$18,2,FALSE))</f>
        <v/>
      </c>
      <c r="E25" s="171" t="str">
        <f>IF($B25="","0",VLOOKUP($B25,原単位シート!$B$4:$G$18,3,FALSE))</f>
        <v>0</v>
      </c>
      <c r="F25" s="170" t="str">
        <f>IF($B25="","",VLOOKUP($B25,原単位シート!$B$4:$G$18,5,FALSE))</f>
        <v/>
      </c>
      <c r="G25" s="171" t="str">
        <f>IF($B25="","0",VLOOKUP($B25,原単位シート!$B$4:$G$18,4,FALSE))</f>
        <v>0</v>
      </c>
      <c r="H25" s="170" t="str">
        <f>IF($B25="","",VLOOKUP($B25,原単位シート!$B$4:$G$18,5,FALSE))</f>
        <v/>
      </c>
      <c r="I25" s="160">
        <f>C25*G25</f>
        <v>0</v>
      </c>
      <c r="J25" s="160">
        <f>C25*G25*0.0258</f>
        <v>0</v>
      </c>
      <c r="K25" s="172" t="str">
        <f>IF($B25="","0",VLOOKUP($B25,原単位シート!$B$4:$G$18,6,FALSE))</f>
        <v>0</v>
      </c>
      <c r="L25" s="160">
        <f>C25*G25*K25*44/12</f>
        <v>0</v>
      </c>
      <c r="M25" s="182"/>
      <c r="N25" s="160">
        <f>I25*M25</f>
        <v>0</v>
      </c>
      <c r="O25" s="160">
        <f>I25-N25</f>
        <v>0</v>
      </c>
      <c r="P25" s="408" t="s">
        <v>223</v>
      </c>
      <c r="Q25" s="414">
        <f>IF($P25="","0",VLOOKUP($P25,原単位シート!$B$4:$G$18,3,FALSE))</f>
        <v>45.8</v>
      </c>
      <c r="R25" s="408" t="str">
        <f>IF($P25="","",VLOOKUP($P25,原単位シート!$B$4:$G$18,5,FALSE))</f>
        <v>GJ/t</v>
      </c>
      <c r="S25" s="414">
        <f>IF($P25="","0",VLOOKUP($P25,原単位シート!$B$4:$G$18,4,FALSE))</f>
        <v>50.8</v>
      </c>
      <c r="T25" s="408" t="str">
        <f>IF($P25="","",VLOOKUP($P25,原単位シート!$B$4:$G$18,5,FALSE))</f>
        <v>GJ/t</v>
      </c>
      <c r="U25" s="176" t="str">
        <f>IF(O25=0,"",O25/S$25)</f>
        <v/>
      </c>
    </row>
    <row r="26" spans="1:21" ht="16.5" customHeight="1">
      <c r="A26" s="178"/>
      <c r="B26" s="169"/>
      <c r="C26" s="179"/>
      <c r="D26" s="175" t="str">
        <f>IF($B26="","",VLOOKUP($B26,原単位シート!$B$4:$G$18,2,FALSE))</f>
        <v/>
      </c>
      <c r="E26" s="171" t="str">
        <f>IF($B26="","0",VLOOKUP($B26,原単位シート!$B$4:$G$18,3,FALSE))</f>
        <v>0</v>
      </c>
      <c r="F26" s="170" t="str">
        <f>IF($B26="","",VLOOKUP($B26,原単位シート!$B$4:$G$18,5,FALSE))</f>
        <v/>
      </c>
      <c r="G26" s="171" t="str">
        <f>IF($B26="","0",VLOOKUP($B26,原単位シート!$B$4:$G$18,4,FALSE))</f>
        <v>0</v>
      </c>
      <c r="H26" s="170" t="str">
        <f>IF($B26="","",VLOOKUP($B26,原単位シート!$B$4:$G$18,5,FALSE))</f>
        <v/>
      </c>
      <c r="I26" s="160">
        <f>C26*G26</f>
        <v>0</v>
      </c>
      <c r="J26" s="160">
        <f>C26*G26*0.0258</f>
        <v>0</v>
      </c>
      <c r="K26" s="172" t="str">
        <f>IF($B26="","0",VLOOKUP($B26,原単位シート!$B$4:$G$18,6,FALSE))</f>
        <v>0</v>
      </c>
      <c r="L26" s="160">
        <f>C26*G26*K26*44/12</f>
        <v>0</v>
      </c>
      <c r="M26" s="182"/>
      <c r="N26" s="160">
        <f>I26*M26</f>
        <v>0</v>
      </c>
      <c r="O26" s="160">
        <f>I26-N26</f>
        <v>0</v>
      </c>
      <c r="P26" s="409"/>
      <c r="Q26" s="415"/>
      <c r="R26" s="409"/>
      <c r="S26" s="415"/>
      <c r="T26" s="409"/>
      <c r="U26" s="176" t="str">
        <f>IF(O26=0,"",O26/S$25)</f>
        <v/>
      </c>
    </row>
    <row r="27" spans="1:21" ht="16.5" customHeight="1">
      <c r="A27" s="178"/>
      <c r="B27" s="169"/>
      <c r="C27" s="179"/>
      <c r="D27" s="175" t="str">
        <f>IF($B27="","",VLOOKUP($B27,原単位シート!$B$4:$G$18,2,FALSE))</f>
        <v/>
      </c>
      <c r="E27" s="171" t="str">
        <f>IF($B27="","0",VLOOKUP($B27,原単位シート!$B$4:$G$18,3,FALSE))</f>
        <v>0</v>
      </c>
      <c r="F27" s="170" t="str">
        <f>IF($B27="","",VLOOKUP($B27,原単位シート!$B$4:$G$18,5,FALSE))</f>
        <v/>
      </c>
      <c r="G27" s="171" t="str">
        <f>IF($B27="","0",VLOOKUP($B27,原単位シート!$B$4:$G$18,4,FALSE))</f>
        <v>0</v>
      </c>
      <c r="H27" s="170" t="str">
        <f>IF($B27="","",VLOOKUP($B27,原単位シート!$B$4:$G$18,5,FALSE))</f>
        <v/>
      </c>
      <c r="I27" s="160">
        <f>C27*G27</f>
        <v>0</v>
      </c>
      <c r="J27" s="160">
        <f>C27*G27*0.0258</f>
        <v>0</v>
      </c>
      <c r="K27" s="172" t="str">
        <f>IF($B27="","0",VLOOKUP($B27,原単位シート!$B$4:$G$18,6,FALSE))</f>
        <v>0</v>
      </c>
      <c r="L27" s="160">
        <f>C27*G27*K27*44/12</f>
        <v>0</v>
      </c>
      <c r="M27" s="182"/>
      <c r="N27" s="160">
        <f>I27*M27</f>
        <v>0</v>
      </c>
      <c r="O27" s="160">
        <f>I27-N27</f>
        <v>0</v>
      </c>
      <c r="P27" s="409"/>
      <c r="Q27" s="415"/>
      <c r="R27" s="409"/>
      <c r="S27" s="415"/>
      <c r="T27" s="409"/>
      <c r="U27" s="176" t="str">
        <f>IF(O27=0,"",O27/S$25)</f>
        <v/>
      </c>
    </row>
    <row r="28" spans="1:21" ht="16.5" customHeight="1" thickBot="1">
      <c r="A28" s="184"/>
      <c r="B28" s="185"/>
      <c r="C28" s="161"/>
      <c r="D28" s="186" t="str">
        <f>IF($B28="","",VLOOKUP($B28,原単位シート!$B$4:$G$18,2,FALSE))</f>
        <v/>
      </c>
      <c r="E28" s="187" t="str">
        <f>IF($B28="","0",VLOOKUP($B28,原単位シート!$B$4:$G$18,3,FALSE))</f>
        <v>0</v>
      </c>
      <c r="F28" s="186" t="str">
        <f>IF($B28="","",VLOOKUP($B28,原単位シート!$B$4:$G$18,5,FALSE))</f>
        <v/>
      </c>
      <c r="G28" s="187" t="str">
        <f>IF($B28="","0",VLOOKUP($B28,原単位シート!$B$4:$G$18,4,FALSE))</f>
        <v>0</v>
      </c>
      <c r="H28" s="186" t="str">
        <f>IF($B28="","",VLOOKUP($B28,原単位シート!$B$4:$G$18,5,FALSE))</f>
        <v/>
      </c>
      <c r="I28" s="162">
        <f>C28*G28</f>
        <v>0</v>
      </c>
      <c r="J28" s="162">
        <f>C28*G28*0.0258</f>
        <v>0</v>
      </c>
      <c r="K28" s="188" t="str">
        <f>IF($B28="","0",VLOOKUP($B28,原単位シート!$B$4:$G$18,6,FALSE))</f>
        <v>0</v>
      </c>
      <c r="L28" s="162">
        <f>C28*G28*K28*44/12</f>
        <v>0</v>
      </c>
      <c r="M28" s="189"/>
      <c r="N28" s="162">
        <f>I28*M28</f>
        <v>0</v>
      </c>
      <c r="O28" s="162">
        <f>I28-N28</f>
        <v>0</v>
      </c>
      <c r="P28" s="410"/>
      <c r="Q28" s="416"/>
      <c r="R28" s="410"/>
      <c r="S28" s="416"/>
      <c r="T28" s="410"/>
      <c r="U28" s="190" t="str">
        <f>IF(O28=0,"",O28/S$25)</f>
        <v/>
      </c>
    </row>
    <row r="29" spans="1:21" ht="16.5" customHeight="1" thickTop="1" thickBot="1">
      <c r="A29" s="195" t="s">
        <v>87</v>
      </c>
      <c r="B29" s="164" t="s">
        <v>179</v>
      </c>
      <c r="C29" s="164" t="s">
        <v>179</v>
      </c>
      <c r="D29" s="164" t="s">
        <v>179</v>
      </c>
      <c r="E29" s="197" t="s">
        <v>179</v>
      </c>
      <c r="F29" s="197" t="s">
        <v>179</v>
      </c>
      <c r="G29" s="164" t="s">
        <v>179</v>
      </c>
      <c r="H29" s="164" t="s">
        <v>179</v>
      </c>
      <c r="I29" s="196">
        <f>SUM(I25:I28)</f>
        <v>0</v>
      </c>
      <c r="J29" s="196">
        <f>SUM(J25:J28)</f>
        <v>0</v>
      </c>
      <c r="K29" s="197" t="s">
        <v>179</v>
      </c>
      <c r="L29" s="196">
        <f>SUM(L25:L28)</f>
        <v>0</v>
      </c>
      <c r="M29" s="164" t="s">
        <v>179</v>
      </c>
      <c r="N29" s="196">
        <f>SUM(N25:N28)</f>
        <v>0</v>
      </c>
      <c r="O29" s="196">
        <f>SUM(O25:O28)</f>
        <v>0</v>
      </c>
      <c r="P29" s="164" t="s">
        <v>179</v>
      </c>
      <c r="Q29" s="197" t="s">
        <v>179</v>
      </c>
      <c r="R29" s="197" t="s">
        <v>179</v>
      </c>
      <c r="S29" s="164" t="s">
        <v>179</v>
      </c>
      <c r="T29" s="164" t="s">
        <v>179</v>
      </c>
      <c r="U29" s="198">
        <f>SUM(U25:U28)</f>
        <v>0</v>
      </c>
    </row>
    <row r="30" spans="1:21" ht="8.25" customHeight="1" thickBot="1">
      <c r="I30" s="199"/>
      <c r="J30" s="199"/>
      <c r="L30" s="199"/>
      <c r="N30" s="199"/>
      <c r="O30" s="199"/>
      <c r="U30" s="200"/>
    </row>
    <row r="31" spans="1:21" ht="16.5" customHeight="1" thickBot="1">
      <c r="A31" s="201" t="s">
        <v>4</v>
      </c>
      <c r="B31" s="202" t="s">
        <v>179</v>
      </c>
      <c r="C31" s="202" t="s">
        <v>179</v>
      </c>
      <c r="D31" s="202" t="s">
        <v>179</v>
      </c>
      <c r="E31" s="202" t="s">
        <v>179</v>
      </c>
      <c r="F31" s="202" t="s">
        <v>179</v>
      </c>
      <c r="G31" s="202" t="s">
        <v>179</v>
      </c>
      <c r="H31" s="202" t="s">
        <v>179</v>
      </c>
      <c r="I31" s="203">
        <f>I20+I29</f>
        <v>0</v>
      </c>
      <c r="J31" s="203">
        <f>J20+J29</f>
        <v>0</v>
      </c>
      <c r="K31" s="204" t="s">
        <v>179</v>
      </c>
      <c r="L31" s="203">
        <f>L20+L29</f>
        <v>0</v>
      </c>
      <c r="M31" s="202" t="s">
        <v>179</v>
      </c>
      <c r="N31" s="203">
        <f>N20+N29</f>
        <v>0</v>
      </c>
      <c r="O31" s="202" t="s">
        <v>179</v>
      </c>
      <c r="P31" s="202" t="s">
        <v>179</v>
      </c>
      <c r="Q31" s="202" t="s">
        <v>179</v>
      </c>
      <c r="R31" s="202" t="s">
        <v>179</v>
      </c>
      <c r="S31" s="202" t="s">
        <v>179</v>
      </c>
      <c r="T31" s="202" t="s">
        <v>179</v>
      </c>
      <c r="U31" s="205">
        <f>U20+U29</f>
        <v>0</v>
      </c>
    </row>
    <row r="32" spans="1:21" s="93" customFormat="1" ht="16.5" customHeight="1">
      <c r="A32" s="155" t="s">
        <v>16</v>
      </c>
      <c r="I32" s="93" t="s">
        <v>139</v>
      </c>
      <c r="J32" s="93" t="s">
        <v>140</v>
      </c>
      <c r="L32" s="93" t="s">
        <v>141</v>
      </c>
      <c r="N32" s="93" t="s">
        <v>142</v>
      </c>
      <c r="U32" s="93" t="s">
        <v>143</v>
      </c>
    </row>
    <row r="33" spans="1:15" ht="16.5" customHeight="1">
      <c r="A33" s="155" t="s">
        <v>118</v>
      </c>
    </row>
    <row r="34" spans="1:15" ht="16.5" customHeight="1" thickBot="1"/>
    <row r="35" spans="1:15" ht="16.5" customHeight="1">
      <c r="A35" s="141"/>
      <c r="B35" s="206"/>
      <c r="C35" s="206"/>
      <c r="D35" s="206"/>
      <c r="E35" s="149"/>
      <c r="F35" s="139"/>
      <c r="G35" s="139"/>
      <c r="H35" s="425" t="s">
        <v>144</v>
      </c>
      <c r="I35" s="139"/>
      <c r="J35" s="139"/>
      <c r="K35" s="427" t="s">
        <v>215</v>
      </c>
      <c r="L35" s="406">
        <f>J31</f>
        <v>0</v>
      </c>
      <c r="M35" s="412" t="s">
        <v>40</v>
      </c>
    </row>
    <row r="36" spans="1:15" ht="16.5" customHeight="1" thickBot="1">
      <c r="A36" s="142" t="s">
        <v>180</v>
      </c>
      <c r="B36" s="207"/>
      <c r="C36" s="207"/>
      <c r="D36" s="207"/>
      <c r="E36" s="142"/>
      <c r="F36" s="140"/>
      <c r="G36" s="140"/>
      <c r="H36" s="426"/>
      <c r="I36" s="140"/>
      <c r="J36" s="140"/>
      <c r="K36" s="428"/>
      <c r="L36" s="407"/>
      <c r="M36" s="413"/>
    </row>
    <row r="37" spans="1:15" ht="16.5" customHeight="1">
      <c r="A37" s="141"/>
      <c r="B37" s="206"/>
      <c r="C37" s="206"/>
      <c r="D37" s="206"/>
      <c r="E37" s="147"/>
      <c r="F37" s="139"/>
      <c r="G37" s="139"/>
      <c r="H37" s="434" t="s">
        <v>181</v>
      </c>
      <c r="I37" s="139"/>
      <c r="J37" s="139"/>
      <c r="K37" s="427" t="s">
        <v>215</v>
      </c>
      <c r="L37" s="406">
        <f>L31</f>
        <v>0</v>
      </c>
      <c r="M37" s="412" t="s">
        <v>41</v>
      </c>
    </row>
    <row r="38" spans="1:15" ht="16.5" customHeight="1" thickBot="1">
      <c r="A38" s="142" t="s">
        <v>109</v>
      </c>
      <c r="B38" s="207"/>
      <c r="C38" s="207"/>
      <c r="D38" s="207"/>
      <c r="E38" s="148"/>
      <c r="F38" s="140"/>
      <c r="G38" s="150"/>
      <c r="H38" s="435"/>
      <c r="I38" s="140"/>
      <c r="J38" s="140"/>
      <c r="K38" s="428"/>
      <c r="L38" s="407"/>
      <c r="M38" s="413"/>
    </row>
    <row r="39" spans="1:15" ht="16.5" customHeight="1">
      <c r="A39" s="141"/>
      <c r="B39" s="91" t="s">
        <v>45</v>
      </c>
      <c r="C39" s="404" t="s">
        <v>223</v>
      </c>
      <c r="D39" s="405"/>
      <c r="E39" s="149"/>
      <c r="F39" s="90" t="s">
        <v>182</v>
      </c>
      <c r="G39" s="139" t="s">
        <v>183</v>
      </c>
      <c r="H39" s="208">
        <f>IF($C39="","0",VLOOKUP($C39,原単位シート!$B$4:$G$18,4,FALSE))</f>
        <v>50.8</v>
      </c>
      <c r="I39" s="139" t="s">
        <v>184</v>
      </c>
      <c r="J39" s="139"/>
      <c r="K39" s="427" t="s">
        <v>216</v>
      </c>
      <c r="L39" s="406">
        <f>U31*H39*0.0258</f>
        <v>0</v>
      </c>
      <c r="M39" s="412" t="s">
        <v>40</v>
      </c>
    </row>
    <row r="40" spans="1:15" ht="16.5" customHeight="1" thickBot="1">
      <c r="A40" s="142" t="s">
        <v>185</v>
      </c>
      <c r="B40" s="207"/>
      <c r="C40" s="207"/>
      <c r="D40" s="207"/>
      <c r="E40" s="142"/>
      <c r="F40" s="140"/>
      <c r="G40" s="140"/>
      <c r="H40" s="209" t="str">
        <f>IF($C39="","0",VLOOKUP($C39,原単位シート!$B$4:$G$18,5,FALSE))</f>
        <v>GJ/t</v>
      </c>
      <c r="I40" s="140"/>
      <c r="J40" s="140"/>
      <c r="K40" s="429"/>
      <c r="L40" s="407"/>
      <c r="M40" s="413"/>
    </row>
    <row r="41" spans="1:15" ht="16.5" customHeight="1">
      <c r="A41" s="141"/>
      <c r="B41" s="91" t="s">
        <v>45</v>
      </c>
      <c r="C41" s="404" t="s">
        <v>223</v>
      </c>
      <c r="D41" s="405"/>
      <c r="E41" s="92" t="s">
        <v>182</v>
      </c>
      <c r="F41" s="139" t="s">
        <v>183</v>
      </c>
      <c r="G41" s="208">
        <f>IF($C41="","0",VLOOKUP($C41,原単位シート!$B$4:$G$18,4,FALSE))</f>
        <v>50.8</v>
      </c>
      <c r="H41" s="139" t="s">
        <v>183</v>
      </c>
      <c r="I41" s="139">
        <f>IF($C41="","0",VLOOKUP($C41,原単位シート!$B$4:$G$18,6,FALSE))</f>
        <v>1.61E-2</v>
      </c>
      <c r="J41" s="139" t="s">
        <v>186</v>
      </c>
      <c r="K41" s="427" t="s">
        <v>217</v>
      </c>
      <c r="L41" s="406">
        <f>U31*G41*I41*44/12</f>
        <v>0</v>
      </c>
      <c r="M41" s="412" t="s">
        <v>41</v>
      </c>
    </row>
    <row r="42" spans="1:15" ht="16.5" customHeight="1" thickBot="1">
      <c r="A42" s="142" t="s">
        <v>110</v>
      </c>
      <c r="B42" s="207"/>
      <c r="C42" s="207"/>
      <c r="D42" s="207"/>
      <c r="E42" s="148"/>
      <c r="F42" s="140"/>
      <c r="G42" s="209" t="str">
        <f>IF($C41="","0",VLOOKUP($C41,原単位シート!$B$4:$G$18,5,FALSE))</f>
        <v>GJ/t</v>
      </c>
      <c r="H42" s="140"/>
      <c r="I42" s="209" t="s">
        <v>145</v>
      </c>
      <c r="J42" s="209"/>
      <c r="K42" s="429"/>
      <c r="L42" s="407"/>
      <c r="M42" s="413"/>
    </row>
    <row r="43" spans="1:15" ht="16.5" customHeight="1">
      <c r="A43" s="141"/>
      <c r="B43" s="206"/>
      <c r="C43" s="206"/>
      <c r="D43" s="206"/>
      <c r="E43" s="149"/>
      <c r="F43" s="139"/>
      <c r="G43" s="425" t="s">
        <v>146</v>
      </c>
      <c r="H43" s="430" t="s">
        <v>147</v>
      </c>
      <c r="I43" s="440" t="s">
        <v>148</v>
      </c>
      <c r="J43" s="139"/>
      <c r="K43" s="427" t="s">
        <v>218</v>
      </c>
      <c r="L43" s="406">
        <f>L35-L39</f>
        <v>0</v>
      </c>
      <c r="M43" s="412" t="s">
        <v>40</v>
      </c>
    </row>
    <row r="44" spans="1:15" ht="16.5" customHeight="1" thickBot="1">
      <c r="A44" s="142" t="s">
        <v>187</v>
      </c>
      <c r="B44" s="207"/>
      <c r="C44" s="392"/>
      <c r="D44" s="393"/>
      <c r="E44" s="142"/>
      <c r="F44" s="151"/>
      <c r="G44" s="426"/>
      <c r="H44" s="431"/>
      <c r="I44" s="441"/>
      <c r="J44" s="140"/>
      <c r="K44" s="429"/>
      <c r="L44" s="407"/>
      <c r="M44" s="413"/>
      <c r="N44" s="291" t="s">
        <v>212</v>
      </c>
    </row>
    <row r="45" spans="1:15" ht="16.5" customHeight="1">
      <c r="A45" s="141"/>
      <c r="B45" s="206"/>
      <c r="C45" s="206"/>
      <c r="D45" s="206"/>
      <c r="E45" s="152"/>
      <c r="F45" s="425" t="s">
        <v>188</v>
      </c>
      <c r="G45" s="430" t="s">
        <v>189</v>
      </c>
      <c r="H45" s="425" t="s">
        <v>190</v>
      </c>
      <c r="I45" s="430" t="s">
        <v>191</v>
      </c>
      <c r="J45" s="139"/>
      <c r="K45" s="427" t="s">
        <v>215</v>
      </c>
      <c r="L45" s="406" t="e">
        <f>N31/I31*100</f>
        <v>#DIV/0!</v>
      </c>
      <c r="M45" s="412" t="s">
        <v>192</v>
      </c>
    </row>
    <row r="46" spans="1:15" ht="16.5" customHeight="1" thickBot="1">
      <c r="A46" s="143" t="s">
        <v>111</v>
      </c>
      <c r="B46" s="207"/>
      <c r="C46" s="207"/>
      <c r="D46" s="207"/>
      <c r="E46" s="142"/>
      <c r="F46" s="426"/>
      <c r="G46" s="431"/>
      <c r="H46" s="426"/>
      <c r="I46" s="431"/>
      <c r="J46" s="140"/>
      <c r="K46" s="428"/>
      <c r="L46" s="407"/>
      <c r="M46" s="413"/>
    </row>
    <row r="47" spans="1:15" ht="16.5" customHeight="1">
      <c r="A47" s="144"/>
      <c r="B47" s="153"/>
      <c r="C47" s="153"/>
      <c r="D47" s="210"/>
      <c r="E47" s="144"/>
      <c r="F47" s="211"/>
      <c r="G47" s="211"/>
      <c r="H47" s="211" t="s">
        <v>35</v>
      </c>
      <c r="I47" s="212">
        <f>+申請額算出シート!E26</f>
        <v>0</v>
      </c>
      <c r="J47" s="153" t="s">
        <v>36</v>
      </c>
      <c r="K47" s="427" t="s">
        <v>215</v>
      </c>
      <c r="L47" s="406" t="e">
        <f>I47/IF(L35&lt;L39,0,L35-L39)/I48</f>
        <v>#DIV/0!</v>
      </c>
      <c r="M47" s="417" t="s">
        <v>116</v>
      </c>
      <c r="N47" s="379" t="s">
        <v>117</v>
      </c>
      <c r="O47" s="146" t="s">
        <v>213</v>
      </c>
    </row>
    <row r="48" spans="1:15" ht="16.5" customHeight="1" thickBot="1">
      <c r="A48" s="145" t="s">
        <v>112</v>
      </c>
      <c r="B48" s="154"/>
      <c r="C48" s="154"/>
      <c r="D48" s="213"/>
      <c r="E48" s="145"/>
      <c r="F48" s="94"/>
      <c r="G48" s="94" t="s">
        <v>220</v>
      </c>
      <c r="H48" s="140" t="s">
        <v>149</v>
      </c>
      <c r="I48" s="214">
        <v>56000</v>
      </c>
      <c r="J48" s="154" t="s">
        <v>214</v>
      </c>
      <c r="K48" s="428"/>
      <c r="L48" s="407"/>
      <c r="M48" s="418"/>
      <c r="N48" s="380"/>
      <c r="O48" t="s">
        <v>346</v>
      </c>
    </row>
    <row r="49" spans="1:16" ht="16.5" customHeight="1">
      <c r="A49" s="144"/>
      <c r="B49" s="153"/>
      <c r="C49" s="153"/>
      <c r="D49" s="210"/>
      <c r="E49" s="144"/>
      <c r="F49" s="90"/>
      <c r="G49" s="425" t="s">
        <v>181</v>
      </c>
      <c r="H49" s="430" t="s">
        <v>179</v>
      </c>
      <c r="I49" s="432" t="s">
        <v>193</v>
      </c>
      <c r="J49" s="153"/>
      <c r="K49" s="427" t="s">
        <v>219</v>
      </c>
      <c r="L49" s="406">
        <f>L37-L41</f>
        <v>0</v>
      </c>
      <c r="M49" s="412" t="s">
        <v>41</v>
      </c>
      <c r="N49" s="13"/>
    </row>
    <row r="50" spans="1:16" ht="16.5" customHeight="1" thickBot="1">
      <c r="A50" s="145" t="s">
        <v>113</v>
      </c>
      <c r="B50" s="154"/>
      <c r="C50" s="154"/>
      <c r="D50" s="213"/>
      <c r="E50" s="145"/>
      <c r="F50" s="140"/>
      <c r="G50" s="426"/>
      <c r="H50" s="431"/>
      <c r="I50" s="433"/>
      <c r="J50" s="154"/>
      <c r="K50" s="429"/>
      <c r="L50" s="407"/>
      <c r="M50" s="413"/>
      <c r="N50" s="13"/>
    </row>
    <row r="51" spans="1:16" ht="16.5" customHeight="1">
      <c r="A51" s="144"/>
      <c r="B51" s="153"/>
      <c r="C51" s="153"/>
      <c r="D51" s="210"/>
      <c r="E51" s="144"/>
      <c r="F51" s="425" t="s">
        <v>150</v>
      </c>
      <c r="G51" s="430" t="s">
        <v>151</v>
      </c>
      <c r="H51" s="425" t="s">
        <v>152</v>
      </c>
      <c r="I51" s="430" t="s">
        <v>153</v>
      </c>
      <c r="J51" s="153"/>
      <c r="K51" s="427" t="s">
        <v>215</v>
      </c>
      <c r="L51" s="406" t="e">
        <f>L49/L37*100</f>
        <v>#DIV/0!</v>
      </c>
      <c r="M51" s="417" t="s">
        <v>154</v>
      </c>
      <c r="N51" s="379" t="s">
        <v>222</v>
      </c>
    </row>
    <row r="52" spans="1:16" ht="16.5" customHeight="1" thickBot="1">
      <c r="A52" s="145" t="s">
        <v>114</v>
      </c>
      <c r="B52" s="154"/>
      <c r="C52" s="154"/>
      <c r="D52" s="213"/>
      <c r="E52" s="145"/>
      <c r="F52" s="426"/>
      <c r="G52" s="431"/>
      <c r="H52" s="426"/>
      <c r="I52" s="431"/>
      <c r="J52" s="154"/>
      <c r="K52" s="428"/>
      <c r="L52" s="407"/>
      <c r="M52" s="418"/>
      <c r="N52" s="380"/>
    </row>
    <row r="53" spans="1:16" ht="16.5" customHeight="1">
      <c r="A53" s="144"/>
      <c r="B53" s="153"/>
      <c r="C53" s="153"/>
      <c r="D53" s="210"/>
      <c r="E53" s="144"/>
      <c r="F53" s="211"/>
      <c r="G53" s="211"/>
      <c r="H53" s="211" t="s">
        <v>43</v>
      </c>
      <c r="I53" s="212">
        <f>+申請額算出シート!G26</f>
        <v>0</v>
      </c>
      <c r="J53" s="153" t="s">
        <v>44</v>
      </c>
      <c r="K53" s="427" t="s">
        <v>215</v>
      </c>
      <c r="L53" s="406" t="e">
        <f>I53/1000/L49</f>
        <v>#DIV/0!</v>
      </c>
      <c r="M53" s="419" t="s">
        <v>343</v>
      </c>
      <c r="N53" s="420"/>
      <c r="O53" s="421"/>
      <c r="P53" s="291" t="s">
        <v>344</v>
      </c>
    </row>
    <row r="54" spans="1:16" ht="16.5" customHeight="1" thickBot="1">
      <c r="A54" s="145" t="s">
        <v>115</v>
      </c>
      <c r="B54" s="154"/>
      <c r="C54" s="154"/>
      <c r="D54" s="213"/>
      <c r="E54" s="145"/>
      <c r="F54" s="140"/>
      <c r="G54" s="140"/>
      <c r="H54" s="140"/>
      <c r="I54" s="94" t="s">
        <v>221</v>
      </c>
      <c r="J54" s="154"/>
      <c r="K54" s="428"/>
      <c r="L54" s="407"/>
      <c r="M54" s="422"/>
      <c r="N54" s="423"/>
      <c r="O54" s="424"/>
      <c r="P54" s="291" t="s">
        <v>345</v>
      </c>
    </row>
  </sheetData>
  <mergeCells count="78">
    <mergeCell ref="C1:J1"/>
    <mergeCell ref="Q22:R23"/>
    <mergeCell ref="R14:R19"/>
    <mergeCell ref="S22:T23"/>
    <mergeCell ref="I43:I44"/>
    <mergeCell ref="K39:K40"/>
    <mergeCell ref="K41:K42"/>
    <mergeCell ref="K35:K36"/>
    <mergeCell ref="S14:S19"/>
    <mergeCell ref="T14:T19"/>
    <mergeCell ref="Q11:R12"/>
    <mergeCell ref="E22:F23"/>
    <mergeCell ref="G22:H23"/>
    <mergeCell ref="Q14:Q19"/>
    <mergeCell ref="S11:T12"/>
    <mergeCell ref="P22:P24"/>
    <mergeCell ref="G43:G44"/>
    <mergeCell ref="F45:F46"/>
    <mergeCell ref="G45:G46"/>
    <mergeCell ref="H37:H38"/>
    <mergeCell ref="K43:K44"/>
    <mergeCell ref="F51:F52"/>
    <mergeCell ref="G51:G52"/>
    <mergeCell ref="H51:H52"/>
    <mergeCell ref="I51:I52"/>
    <mergeCell ref="G49:G50"/>
    <mergeCell ref="H49:H50"/>
    <mergeCell ref="M53:O54"/>
    <mergeCell ref="H35:H36"/>
    <mergeCell ref="K53:K54"/>
    <mergeCell ref="K51:K52"/>
    <mergeCell ref="K45:K46"/>
    <mergeCell ref="K47:K48"/>
    <mergeCell ref="K49:K50"/>
    <mergeCell ref="H43:H44"/>
    <mergeCell ref="I49:I50"/>
    <mergeCell ref="H45:H46"/>
    <mergeCell ref="I45:I46"/>
    <mergeCell ref="K37:K38"/>
    <mergeCell ref="M37:M38"/>
    <mergeCell ref="N51:N52"/>
    <mergeCell ref="S25:S28"/>
    <mergeCell ref="T25:T28"/>
    <mergeCell ref="M35:M36"/>
    <mergeCell ref="M43:M44"/>
    <mergeCell ref="M41:M42"/>
    <mergeCell ref="M39:M40"/>
    <mergeCell ref="P25:P28"/>
    <mergeCell ref="Q25:Q28"/>
    <mergeCell ref="M49:M50"/>
    <mergeCell ref="N47:N48"/>
    <mergeCell ref="M47:M48"/>
    <mergeCell ref="M45:M46"/>
    <mergeCell ref="M51:M52"/>
    <mergeCell ref="R25:R28"/>
    <mergeCell ref="P11:P13"/>
    <mergeCell ref="P14:P19"/>
    <mergeCell ref="A11:A13"/>
    <mergeCell ref="B11:B13"/>
    <mergeCell ref="C11:D12"/>
    <mergeCell ref="E11:F12"/>
    <mergeCell ref="G11:H12"/>
    <mergeCell ref="L51:L52"/>
    <mergeCell ref="L53:L54"/>
    <mergeCell ref="L35:L36"/>
    <mergeCell ref="L37:L38"/>
    <mergeCell ref="L39:L40"/>
    <mergeCell ref="L41:L42"/>
    <mergeCell ref="L43:L44"/>
    <mergeCell ref="L45:L46"/>
    <mergeCell ref="L47:L48"/>
    <mergeCell ref="L49:L50"/>
    <mergeCell ref="C44:D44"/>
    <mergeCell ref="A22:A24"/>
    <mergeCell ref="B22:B24"/>
    <mergeCell ref="C22:D23"/>
    <mergeCell ref="C39:D39"/>
    <mergeCell ref="C41:D41"/>
  </mergeCells>
  <phoneticPr fontId="2"/>
  <dataValidations count="1">
    <dataValidation type="list" allowBlank="1" showInputMessage="1" showErrorMessage="1" sqref="C41:D41 C39:D39 B14:B19 P25:P27 P14 B25:B28">
      <formula1>燃料種</formula1>
    </dataValidation>
  </dataValidations>
  <pageMargins left="0.98425196850393704" right="0.39370078740157483" top="0.39370078740157483" bottom="0.19685039370078741" header="0.51181102362204722" footer="0.27559055118110237"/>
  <pageSetup paperSize="8" scale="85" firstPageNumber="37" orientation="landscape"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topLeftCell="A28" zoomScaleNormal="100" workbookViewId="0">
      <selection activeCell="B14" sqref="B14:C14"/>
    </sheetView>
  </sheetViews>
  <sheetFormatPr defaultRowHeight="13.5"/>
  <cols>
    <col min="1" max="1" width="27.875" customWidth="1"/>
    <col min="2" max="3" width="18.625" customWidth="1"/>
    <col min="4" max="4" width="7.625" customWidth="1"/>
    <col min="5" max="5" width="18.625" customWidth="1"/>
    <col min="6" max="6" width="7.25" customWidth="1"/>
    <col min="7" max="7" width="18.625" customWidth="1"/>
    <col min="8" max="8" width="12.75" hidden="1" customWidth="1"/>
  </cols>
  <sheetData>
    <row r="1" spans="1:8">
      <c r="G1" s="293"/>
    </row>
    <row r="2" spans="1:8" ht="25.5" customHeight="1">
      <c r="A2" s="336" t="s">
        <v>342</v>
      </c>
      <c r="G2" s="293"/>
    </row>
    <row r="3" spans="1:8" ht="24.95" customHeight="1">
      <c r="G3" s="293"/>
    </row>
    <row r="4" spans="1:8" ht="24.95" customHeight="1">
      <c r="B4" s="337"/>
      <c r="C4" s="339" t="s">
        <v>339</v>
      </c>
      <c r="G4" s="293"/>
    </row>
    <row r="5" spans="1:8">
      <c r="G5" s="293"/>
    </row>
    <row r="6" spans="1:8" ht="24.95" customHeight="1">
      <c r="B6" s="338"/>
      <c r="C6" s="339" t="s">
        <v>340</v>
      </c>
      <c r="G6" s="293"/>
    </row>
    <row r="7" spans="1:8" ht="24.95" customHeight="1">
      <c r="G7" s="293"/>
    </row>
    <row r="8" spans="1:8" s="301" customFormat="1" ht="20.100000000000001" customHeight="1">
      <c r="A8" s="443" t="s">
        <v>338</v>
      </c>
      <c r="B8" s="443"/>
      <c r="C8" s="443"/>
      <c r="D8" s="443"/>
      <c r="E8" s="443"/>
      <c r="F8" s="443"/>
      <c r="G8" s="443"/>
      <c r="H8" s="443"/>
    </row>
    <row r="9" spans="1:8" s="301" customFormat="1" ht="20.100000000000001" customHeight="1">
      <c r="A9" s="443" t="s">
        <v>314</v>
      </c>
      <c r="B9" s="443"/>
      <c r="C9" s="443"/>
      <c r="D9" s="443"/>
      <c r="E9" s="443"/>
      <c r="F9" s="443"/>
      <c r="G9" s="443"/>
      <c r="H9" s="443"/>
    </row>
    <row r="10" spans="1:8" s="301" customFormat="1" ht="17.25">
      <c r="A10" s="302"/>
      <c r="B10" s="302"/>
      <c r="C10" s="302"/>
      <c r="D10" s="302"/>
      <c r="E10" s="302"/>
      <c r="F10" s="302"/>
      <c r="G10" s="302"/>
      <c r="H10" s="302"/>
    </row>
    <row r="11" spans="1:8" s="301" customFormat="1"/>
    <row r="12" spans="1:8" s="301" customFormat="1" ht="24.95" customHeight="1">
      <c r="B12" s="442" t="s">
        <v>309</v>
      </c>
      <c r="C12" s="442"/>
      <c r="E12" s="329">
        <v>1</v>
      </c>
    </row>
    <row r="13" spans="1:8" s="301" customFormat="1" ht="24.95" customHeight="1">
      <c r="A13" s="340" t="s">
        <v>310</v>
      </c>
      <c r="D13" s="303" t="s">
        <v>311</v>
      </c>
      <c r="F13" s="303" t="s">
        <v>311</v>
      </c>
      <c r="G13" s="330">
        <f>ROUND(E12/E14,3)</f>
        <v>1</v>
      </c>
    </row>
    <row r="14" spans="1:8" s="301" customFormat="1" ht="24.95" customHeight="1">
      <c r="B14" s="442" t="s">
        <v>312</v>
      </c>
      <c r="C14" s="442"/>
      <c r="E14" s="329">
        <v>1</v>
      </c>
    </row>
    <row r="15" spans="1:8" s="301" customFormat="1"/>
    <row r="16" spans="1:8" s="301" customFormat="1"/>
    <row r="17" spans="1:8" s="301" customFormat="1"/>
    <row r="18" spans="1:8" s="301" customFormat="1" ht="24.95" customHeight="1">
      <c r="A18" s="304" t="s">
        <v>313</v>
      </c>
    </row>
    <row r="19" spans="1:8" s="304" customFormat="1" ht="27" customHeight="1">
      <c r="A19" s="446" t="s">
        <v>294</v>
      </c>
      <c r="B19" s="448" t="s">
        <v>341</v>
      </c>
      <c r="C19" s="450" t="s">
        <v>295</v>
      </c>
      <c r="D19" s="451"/>
      <c r="E19" s="452"/>
      <c r="F19" s="448" t="s">
        <v>296</v>
      </c>
      <c r="G19" s="448" t="s">
        <v>297</v>
      </c>
      <c r="H19" s="305"/>
    </row>
    <row r="20" spans="1:8" s="304" customFormat="1" ht="27" customHeight="1">
      <c r="A20" s="447"/>
      <c r="B20" s="449"/>
      <c r="C20" s="306" t="s">
        <v>298</v>
      </c>
      <c r="D20" s="331" t="s">
        <v>315</v>
      </c>
      <c r="E20" s="306" t="s">
        <v>299</v>
      </c>
      <c r="F20" s="449"/>
      <c r="G20" s="449"/>
      <c r="H20" s="307"/>
    </row>
    <row r="21" spans="1:8" s="304" customFormat="1" ht="27.95" customHeight="1">
      <c r="A21" s="308" t="s">
        <v>300</v>
      </c>
      <c r="B21" s="309">
        <v>0</v>
      </c>
      <c r="C21" s="309">
        <v>0</v>
      </c>
      <c r="D21" s="310">
        <f>+G13</f>
        <v>1</v>
      </c>
      <c r="E21" s="311">
        <f>C21*D21</f>
        <v>0</v>
      </c>
      <c r="F21" s="312" t="s">
        <v>301</v>
      </c>
      <c r="G21" s="311">
        <f>INT(+E21/3)</f>
        <v>0</v>
      </c>
      <c r="H21" s="308"/>
    </row>
    <row r="22" spans="1:8" s="304" customFormat="1" ht="27.95" customHeight="1">
      <c r="A22" s="313" t="s">
        <v>302</v>
      </c>
      <c r="B22" s="314">
        <v>0</v>
      </c>
      <c r="C22" s="314">
        <v>0</v>
      </c>
      <c r="D22" s="315">
        <v>1</v>
      </c>
      <c r="E22" s="316">
        <f>C22*D22</f>
        <v>0</v>
      </c>
      <c r="F22" s="312" t="s">
        <v>303</v>
      </c>
      <c r="G22" s="317">
        <f>INT(+E22/3)</f>
        <v>0</v>
      </c>
      <c r="H22" s="313"/>
    </row>
    <row r="23" spans="1:8" s="304" customFormat="1" ht="27.95" customHeight="1">
      <c r="A23" s="313" t="s">
        <v>304</v>
      </c>
      <c r="B23" s="314">
        <v>0</v>
      </c>
      <c r="C23" s="314">
        <v>0</v>
      </c>
      <c r="D23" s="310">
        <f>+G13</f>
        <v>1</v>
      </c>
      <c r="E23" s="316">
        <f>C23*D23</f>
        <v>0</v>
      </c>
      <c r="F23" s="312" t="s">
        <v>305</v>
      </c>
      <c r="G23" s="317">
        <f>INT(+E23/3)</f>
        <v>0</v>
      </c>
      <c r="H23" s="313"/>
    </row>
    <row r="24" spans="1:8" s="304" customFormat="1" ht="27.95" customHeight="1">
      <c r="A24" s="313" t="s">
        <v>306</v>
      </c>
      <c r="B24" s="314">
        <v>0</v>
      </c>
      <c r="C24" s="314">
        <v>0</v>
      </c>
      <c r="D24" s="315">
        <f>+G13</f>
        <v>1</v>
      </c>
      <c r="E24" s="316">
        <f>C24*D24</f>
        <v>0</v>
      </c>
      <c r="F24" s="312" t="s">
        <v>305</v>
      </c>
      <c r="G24" s="317">
        <f>INT(+E24/3)</f>
        <v>0</v>
      </c>
      <c r="H24" s="313"/>
    </row>
    <row r="25" spans="1:8" s="304" customFormat="1" ht="27.95" customHeight="1">
      <c r="A25" s="318" t="s">
        <v>307</v>
      </c>
      <c r="B25" s="319">
        <v>0</v>
      </c>
      <c r="C25" s="319">
        <v>0</v>
      </c>
      <c r="D25" s="320">
        <f>+G13</f>
        <v>1</v>
      </c>
      <c r="E25" s="321">
        <f>C25*D25</f>
        <v>0</v>
      </c>
      <c r="F25" s="322" t="s">
        <v>305</v>
      </c>
      <c r="G25" s="323">
        <f>INT(+E25/3)</f>
        <v>0</v>
      </c>
      <c r="H25" s="313"/>
    </row>
    <row r="26" spans="1:8" s="304" customFormat="1" ht="27.95" customHeight="1">
      <c r="A26" s="324" t="s">
        <v>308</v>
      </c>
      <c r="B26" s="325">
        <f>SUM(B21:B25)</f>
        <v>0</v>
      </c>
      <c r="C26" s="326">
        <f>SUM(C21:C25)</f>
        <v>0</v>
      </c>
      <c r="D26" s="327"/>
      <c r="E26" s="341">
        <f>SUM(E21:E25)</f>
        <v>0</v>
      </c>
      <c r="F26" s="328"/>
      <c r="G26" s="341">
        <f>SUM(G21:G25)</f>
        <v>0</v>
      </c>
      <c r="H26" s="307"/>
    </row>
    <row r="27" spans="1:8" s="301" customFormat="1" ht="24.95" customHeight="1">
      <c r="D27" s="333" t="s">
        <v>316</v>
      </c>
    </row>
    <row r="28" spans="1:8" s="301" customFormat="1" ht="24.95" customHeight="1">
      <c r="D28" s="332" t="s">
        <v>317</v>
      </c>
    </row>
    <row r="29" spans="1:8" s="301" customFormat="1" ht="13.5" customHeight="1">
      <c r="D29" s="332"/>
    </row>
    <row r="30" spans="1:8" s="301" customFormat="1" ht="27.95" customHeight="1">
      <c r="E30" s="444" t="s">
        <v>329</v>
      </c>
      <c r="F30" s="445"/>
      <c r="G30" s="335">
        <f>+B26-G26</f>
        <v>0</v>
      </c>
    </row>
    <row r="31" spans="1:8" s="301" customFormat="1"/>
    <row r="32" spans="1:8" s="301" customFormat="1"/>
    <row r="33" spans="1:1" s="301" customFormat="1">
      <c r="A33" s="301" t="s">
        <v>318</v>
      </c>
    </row>
    <row r="34" spans="1:1" s="301" customFormat="1"/>
    <row r="35" spans="1:1" s="301" customFormat="1">
      <c r="A35" s="301" t="s">
        <v>319</v>
      </c>
    </row>
    <row r="36" spans="1:1" s="301" customFormat="1">
      <c r="A36" s="301" t="s">
        <v>320</v>
      </c>
    </row>
    <row r="37" spans="1:1" s="301" customFormat="1"/>
    <row r="38" spans="1:1" s="301" customFormat="1"/>
    <row r="39" spans="1:1" s="301" customFormat="1"/>
    <row r="40" spans="1:1" s="301" customFormat="1"/>
    <row r="41" spans="1:1" s="301" customFormat="1"/>
    <row r="42" spans="1:1" s="301" customFormat="1"/>
    <row r="43" spans="1:1" s="301" customFormat="1"/>
    <row r="44" spans="1:1" s="301" customFormat="1"/>
    <row r="45" spans="1:1" s="301" customFormat="1"/>
    <row r="46" spans="1:1" s="301" customFormat="1"/>
    <row r="47" spans="1:1" s="301" customFormat="1"/>
    <row r="48" spans="1:1" s="301" customFormat="1"/>
    <row r="49" s="301" customFormat="1"/>
    <row r="50" s="301" customFormat="1"/>
    <row r="51" s="301" customFormat="1"/>
    <row r="52" s="301" customFormat="1"/>
  </sheetData>
  <mergeCells count="10">
    <mergeCell ref="B12:C12"/>
    <mergeCell ref="B14:C14"/>
    <mergeCell ref="A9:H9"/>
    <mergeCell ref="E30:F30"/>
    <mergeCell ref="A8:H8"/>
    <mergeCell ref="A19:A20"/>
    <mergeCell ref="B19:B20"/>
    <mergeCell ref="C19:E19"/>
    <mergeCell ref="F19:F20"/>
    <mergeCell ref="G19:G20"/>
  </mergeCells>
  <phoneticPr fontId="2"/>
  <pageMargins left="0.70866141732283472" right="0.70866141732283472" top="0.74803149606299213" bottom="0.74803149606299213" header="0.31496062992125984" footer="0.31496062992125984"/>
  <pageSetup paperSize="9" scale="7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zoomScale="75" workbookViewId="0">
      <selection activeCell="G31" sqref="G31"/>
    </sheetView>
  </sheetViews>
  <sheetFormatPr defaultRowHeight="13.5"/>
  <cols>
    <col min="1" max="1" width="3.625" customWidth="1"/>
    <col min="2" max="2" width="19.75" bestFit="1" customWidth="1"/>
    <col min="3" max="3" width="14.75" bestFit="1" customWidth="1"/>
    <col min="4" max="4" width="17.375" bestFit="1" customWidth="1"/>
    <col min="5" max="5" width="17.375" customWidth="1"/>
    <col min="6" max="6" width="14.75" bestFit="1" customWidth="1"/>
    <col min="7" max="7" width="18.375" bestFit="1" customWidth="1"/>
    <col min="8" max="8" width="13" bestFit="1" customWidth="1"/>
  </cols>
  <sheetData>
    <row r="2" spans="2:10" ht="14.25" thickBot="1"/>
    <row r="3" spans="2:10" ht="14.25" thickBot="1">
      <c r="B3" s="8" t="s">
        <v>3</v>
      </c>
      <c r="C3" s="81" t="s">
        <v>21</v>
      </c>
      <c r="D3" s="10" t="s">
        <v>22</v>
      </c>
      <c r="E3" s="10" t="s">
        <v>23</v>
      </c>
      <c r="F3" s="10" t="s">
        <v>21</v>
      </c>
      <c r="G3" s="217" t="s">
        <v>24</v>
      </c>
      <c r="H3" s="11" t="s">
        <v>21</v>
      </c>
    </row>
    <row r="4" spans="2:10">
      <c r="B4" s="4" t="s">
        <v>46</v>
      </c>
      <c r="C4" s="82" t="s">
        <v>83</v>
      </c>
      <c r="D4" s="129">
        <v>24.4</v>
      </c>
      <c r="E4" s="130">
        <v>25.7</v>
      </c>
      <c r="F4" s="131" t="s">
        <v>32</v>
      </c>
      <c r="G4" s="216">
        <v>2.47E-2</v>
      </c>
      <c r="H4" s="137" t="s">
        <v>171</v>
      </c>
      <c r="I4" s="54"/>
      <c r="J4" s="53"/>
    </row>
    <row r="5" spans="2:10">
      <c r="B5" s="4" t="s">
        <v>25</v>
      </c>
      <c r="C5" s="82" t="s">
        <v>83</v>
      </c>
      <c r="D5" s="129">
        <v>27.9</v>
      </c>
      <c r="E5" s="130">
        <v>29.4</v>
      </c>
      <c r="F5" s="131" t="s">
        <v>32</v>
      </c>
      <c r="G5" s="216">
        <v>2.9399999999999999E-2</v>
      </c>
      <c r="H5" s="137" t="s">
        <v>171</v>
      </c>
      <c r="I5" s="54"/>
      <c r="J5" s="53"/>
    </row>
    <row r="6" spans="2:10">
      <c r="B6" s="4" t="s">
        <v>29</v>
      </c>
      <c r="C6" s="82" t="s">
        <v>84</v>
      </c>
      <c r="D6" s="129">
        <v>34.200000000000003</v>
      </c>
      <c r="E6" s="130">
        <v>36.700000000000003</v>
      </c>
      <c r="F6" s="131" t="s">
        <v>33</v>
      </c>
      <c r="G6" s="216">
        <v>1.8499999999999999E-2</v>
      </c>
      <c r="H6" s="137" t="s">
        <v>172</v>
      </c>
      <c r="I6" s="54"/>
      <c r="J6" s="53"/>
    </row>
    <row r="7" spans="2:10">
      <c r="B7" s="4" t="s">
        <v>28</v>
      </c>
      <c r="C7" s="82" t="s">
        <v>84</v>
      </c>
      <c r="D7" s="129">
        <v>35.1</v>
      </c>
      <c r="E7" s="130">
        <v>37.700000000000003</v>
      </c>
      <c r="F7" s="131" t="s">
        <v>33</v>
      </c>
      <c r="G7" s="216">
        <v>1.8700000000000001E-2</v>
      </c>
      <c r="H7" s="137" t="s">
        <v>172</v>
      </c>
      <c r="I7" s="54"/>
      <c r="J7" s="53"/>
    </row>
    <row r="8" spans="2:10">
      <c r="B8" s="4" t="s">
        <v>18</v>
      </c>
      <c r="C8" s="82" t="s">
        <v>84</v>
      </c>
      <c r="D8" s="129">
        <v>36.6</v>
      </c>
      <c r="E8" s="130">
        <v>39.1</v>
      </c>
      <c r="F8" s="131" t="s">
        <v>33</v>
      </c>
      <c r="G8" s="216">
        <v>1.89E-2</v>
      </c>
      <c r="H8" s="137" t="s">
        <v>172</v>
      </c>
      <c r="I8" s="54"/>
      <c r="J8" s="53"/>
    </row>
    <row r="9" spans="2:10">
      <c r="B9" s="4" t="s">
        <v>26</v>
      </c>
      <c r="C9" s="82" t="s">
        <v>84</v>
      </c>
      <c r="D9" s="129">
        <v>39.4</v>
      </c>
      <c r="E9" s="130">
        <v>41.9</v>
      </c>
      <c r="F9" s="131" t="s">
        <v>33</v>
      </c>
      <c r="G9" s="216">
        <v>1.95E-2</v>
      </c>
      <c r="H9" s="137" t="s">
        <v>172</v>
      </c>
      <c r="I9" s="54"/>
      <c r="J9" s="53"/>
    </row>
    <row r="10" spans="2:10">
      <c r="B10" s="4" t="s">
        <v>27</v>
      </c>
      <c r="C10" s="82" t="s">
        <v>84</v>
      </c>
      <c r="D10" s="129">
        <v>39.4</v>
      </c>
      <c r="E10" s="130">
        <v>41.9</v>
      </c>
      <c r="F10" s="131" t="s">
        <v>33</v>
      </c>
      <c r="G10" s="216">
        <v>1.95E-2</v>
      </c>
      <c r="H10" s="137" t="s">
        <v>172</v>
      </c>
      <c r="I10" s="54"/>
      <c r="J10" s="53"/>
    </row>
    <row r="11" spans="2:10">
      <c r="B11" s="4" t="s">
        <v>30</v>
      </c>
      <c r="C11" s="82" t="s">
        <v>83</v>
      </c>
      <c r="D11" s="129">
        <v>45.8</v>
      </c>
      <c r="E11" s="130">
        <v>50.8</v>
      </c>
      <c r="F11" s="131" t="s">
        <v>32</v>
      </c>
      <c r="G11" s="216">
        <v>1.61E-2</v>
      </c>
      <c r="H11" s="137" t="s">
        <v>171</v>
      </c>
      <c r="I11" s="54"/>
      <c r="J11" s="53"/>
    </row>
    <row r="12" spans="2:10">
      <c r="B12" s="4" t="s">
        <v>75</v>
      </c>
      <c r="C12" s="82" t="s">
        <v>83</v>
      </c>
      <c r="D12" s="129">
        <v>49.2</v>
      </c>
      <c r="E12" s="130">
        <v>54.6</v>
      </c>
      <c r="F12" s="131" t="s">
        <v>32</v>
      </c>
      <c r="G12" s="216">
        <v>1.35E-2</v>
      </c>
      <c r="H12" s="137" t="s">
        <v>171</v>
      </c>
      <c r="I12" s="54"/>
      <c r="J12" s="53"/>
    </row>
    <row r="13" spans="2:10">
      <c r="B13" s="4" t="s">
        <v>74</v>
      </c>
      <c r="C13" s="82" t="s">
        <v>85</v>
      </c>
      <c r="D13" s="129">
        <v>39.200000000000003</v>
      </c>
      <c r="E13" s="130">
        <v>43.5</v>
      </c>
      <c r="F13" s="131" t="s">
        <v>34</v>
      </c>
      <c r="G13" s="216">
        <v>1.3899999999999999E-2</v>
      </c>
      <c r="H13" s="137" t="s">
        <v>173</v>
      </c>
      <c r="I13" s="54"/>
      <c r="J13" s="53"/>
    </row>
    <row r="14" spans="2:10">
      <c r="B14" s="4" t="s">
        <v>37</v>
      </c>
      <c r="C14" s="82" t="s">
        <v>85</v>
      </c>
      <c r="D14" s="129">
        <v>40.6</v>
      </c>
      <c r="E14" s="130">
        <v>45</v>
      </c>
      <c r="F14" s="131" t="s">
        <v>34</v>
      </c>
      <c r="G14" s="216">
        <v>1.3599999999999999E-2</v>
      </c>
      <c r="H14" s="137" t="s">
        <v>173</v>
      </c>
      <c r="I14" s="54"/>
      <c r="J14" s="53"/>
    </row>
    <row r="15" spans="2:10">
      <c r="B15" s="4" t="s">
        <v>38</v>
      </c>
      <c r="C15" s="82" t="s">
        <v>85</v>
      </c>
      <c r="D15" s="129">
        <v>41.5</v>
      </c>
      <c r="E15" s="130">
        <v>46</v>
      </c>
      <c r="F15" s="131" t="s">
        <v>34</v>
      </c>
      <c r="G15" s="216">
        <v>1.3599999999999999E-2</v>
      </c>
      <c r="H15" s="137" t="s">
        <v>173</v>
      </c>
      <c r="I15" s="54"/>
      <c r="J15" s="53"/>
    </row>
    <row r="16" spans="2:10">
      <c r="B16" s="4" t="s">
        <v>104</v>
      </c>
      <c r="C16" s="82" t="s">
        <v>85</v>
      </c>
      <c r="D16" s="133" t="s">
        <v>106</v>
      </c>
      <c r="E16" s="134" t="s">
        <v>107</v>
      </c>
      <c r="F16" s="131" t="s">
        <v>34</v>
      </c>
      <c r="G16" s="216">
        <v>1.3599999999999999E-2</v>
      </c>
      <c r="H16" s="137" t="s">
        <v>173</v>
      </c>
      <c r="I16" s="54"/>
      <c r="J16" s="53"/>
    </row>
    <row r="17" spans="2:8">
      <c r="B17" s="14" t="s">
        <v>31</v>
      </c>
      <c r="C17" s="135" t="s">
        <v>105</v>
      </c>
      <c r="D17" s="133" t="s">
        <v>106</v>
      </c>
      <c r="E17" s="134" t="s">
        <v>107</v>
      </c>
      <c r="F17" s="135" t="s">
        <v>105</v>
      </c>
      <c r="G17" s="218" t="s">
        <v>108</v>
      </c>
      <c r="H17" s="136" t="s">
        <v>105</v>
      </c>
    </row>
    <row r="18" spans="2:8" ht="14.25" thickBot="1">
      <c r="B18" s="9"/>
      <c r="C18" s="83"/>
      <c r="D18" s="7">
        <v>0</v>
      </c>
      <c r="E18" s="7">
        <v>0</v>
      </c>
      <c r="F18" s="7"/>
      <c r="G18" s="219">
        <v>0</v>
      </c>
      <c r="H18" s="138"/>
    </row>
    <row r="20" spans="2:8" ht="14.25" thickBot="1"/>
    <row r="21" spans="2:8">
      <c r="B21" s="128" t="s">
        <v>46</v>
      </c>
      <c r="C21" s="227" t="s">
        <v>93</v>
      </c>
      <c r="D21" s="227" t="s">
        <v>169</v>
      </c>
      <c r="E21" s="230" t="s">
        <v>32</v>
      </c>
    </row>
    <row r="22" spans="2:8">
      <c r="B22" s="4" t="s">
        <v>25</v>
      </c>
      <c r="C22" s="228" t="s">
        <v>93</v>
      </c>
      <c r="D22" s="228" t="s">
        <v>169</v>
      </c>
      <c r="E22" s="231" t="s">
        <v>32</v>
      </c>
    </row>
    <row r="23" spans="2:8">
      <c r="B23" s="4" t="s">
        <v>29</v>
      </c>
      <c r="C23" s="228" t="s">
        <v>94</v>
      </c>
      <c r="D23" s="228" t="s">
        <v>194</v>
      </c>
      <c r="E23" s="231" t="s">
        <v>33</v>
      </c>
    </row>
    <row r="24" spans="2:8">
      <c r="B24" s="4" t="s">
        <v>28</v>
      </c>
      <c r="C24" s="228" t="s">
        <v>94</v>
      </c>
      <c r="D24" s="228" t="s">
        <v>194</v>
      </c>
      <c r="E24" s="231" t="s">
        <v>33</v>
      </c>
    </row>
    <row r="25" spans="2:8">
      <c r="B25" s="4" t="s">
        <v>18</v>
      </c>
      <c r="C25" s="228" t="s">
        <v>94</v>
      </c>
      <c r="D25" s="228" t="s">
        <v>194</v>
      </c>
      <c r="E25" s="231" t="s">
        <v>33</v>
      </c>
    </row>
    <row r="26" spans="2:8">
      <c r="B26" s="4" t="s">
        <v>26</v>
      </c>
      <c r="C26" s="228" t="s">
        <v>94</v>
      </c>
      <c r="D26" s="228" t="s">
        <v>194</v>
      </c>
      <c r="E26" s="231" t="s">
        <v>33</v>
      </c>
    </row>
    <row r="27" spans="2:8">
      <c r="B27" s="4" t="s">
        <v>27</v>
      </c>
      <c r="C27" s="228" t="s">
        <v>94</v>
      </c>
      <c r="D27" s="228" t="s">
        <v>194</v>
      </c>
      <c r="E27" s="231" t="s">
        <v>33</v>
      </c>
    </row>
    <row r="28" spans="2:8">
      <c r="B28" s="4" t="s">
        <v>30</v>
      </c>
      <c r="C28" s="228" t="s">
        <v>93</v>
      </c>
      <c r="D28" s="228" t="s">
        <v>169</v>
      </c>
      <c r="E28" s="231" t="s">
        <v>32</v>
      </c>
    </row>
    <row r="29" spans="2:8">
      <c r="B29" s="4" t="s">
        <v>75</v>
      </c>
      <c r="C29" s="228" t="s">
        <v>93</v>
      </c>
      <c r="D29" s="228" t="s">
        <v>169</v>
      </c>
      <c r="E29" s="231" t="s">
        <v>32</v>
      </c>
    </row>
    <row r="30" spans="2:8">
      <c r="B30" s="4" t="s">
        <v>74</v>
      </c>
      <c r="C30" s="228" t="s">
        <v>95</v>
      </c>
      <c r="D30" s="228" t="s">
        <v>195</v>
      </c>
      <c r="E30" s="231" t="s">
        <v>196</v>
      </c>
    </row>
    <row r="31" spans="2:8">
      <c r="B31" s="4" t="s">
        <v>37</v>
      </c>
      <c r="C31" s="228" t="s">
        <v>95</v>
      </c>
      <c r="D31" s="228" t="s">
        <v>195</v>
      </c>
      <c r="E31" s="231" t="s">
        <v>196</v>
      </c>
    </row>
    <row r="32" spans="2:8">
      <c r="B32" s="4" t="s">
        <v>38</v>
      </c>
      <c r="C32" s="228" t="s">
        <v>95</v>
      </c>
      <c r="D32" s="228" t="s">
        <v>195</v>
      </c>
      <c r="E32" s="231" t="s">
        <v>196</v>
      </c>
    </row>
    <row r="33" spans="2:5">
      <c r="B33" s="4" t="s">
        <v>104</v>
      </c>
      <c r="C33" s="228" t="s">
        <v>95</v>
      </c>
      <c r="D33" s="228" t="s">
        <v>195</v>
      </c>
      <c r="E33" s="231" t="s">
        <v>196</v>
      </c>
    </row>
    <row r="34" spans="2:5" ht="14.25" thickBot="1">
      <c r="B34" s="9" t="s">
        <v>31</v>
      </c>
      <c r="C34" s="229" t="s">
        <v>105</v>
      </c>
      <c r="D34" s="232" t="s">
        <v>105</v>
      </c>
      <c r="E34" s="233" t="s">
        <v>105</v>
      </c>
    </row>
  </sheetData>
  <phoneticPr fontId="2"/>
  <pageMargins left="0.75" right="0.75" top="1" bottom="1" header="0.51200000000000001" footer="0.51200000000000001"/>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はじめに</vt:lpstr>
      <vt:lpstr>燃料補正計算式</vt:lpstr>
      <vt:lpstr>【計算ｼｰﾄ①】省ｴﾈ率 </vt:lpstr>
      <vt:lpstr>【計算シート②】省CO2率等</vt:lpstr>
      <vt:lpstr>申請額算出シート</vt:lpstr>
      <vt:lpstr>原単位シート</vt:lpstr>
      <vt:lpstr>燃料補正計算式!Print_Area</vt:lpstr>
      <vt:lpstr>燃料種</vt:lpstr>
    </vt:vector>
  </TitlesOfParts>
  <Company>社団法人日本ガス協会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nose</dc:creator>
  <cp:lastModifiedBy>suzuki</cp:lastModifiedBy>
  <cp:lastPrinted>2016-04-04T01:22:07Z</cp:lastPrinted>
  <dcterms:created xsi:type="dcterms:W3CDTF">2010-02-20T04:26:54Z</dcterms:created>
  <dcterms:modified xsi:type="dcterms:W3CDTF">2016-04-05T08:31:29Z</dcterms:modified>
</cp:coreProperties>
</file>